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یوسفی\1404\اردیبهشت\"/>
    </mc:Choice>
  </mc:AlternateContent>
  <xr:revisionPtr revIDLastSave="0" documentId="13_ncr:1_{8D47108B-4F1C-4076-9D5C-CA67668D4EA0}" xr6:coauthVersionLast="45" xr6:coauthVersionMax="45" xr10:uidLastSave="{00000000-0000-0000-0000-000000000000}"/>
  <bookViews>
    <workbookView xWindow="-120" yWindow="-120" windowWidth="29040" windowHeight="15840" xr2:uid="{62289AD1-D3A8-4E7D-A9E9-FAD54F557ADA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Sheet1!$A$1:$K$94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6" i="1" l="1"/>
  <c r="K78" i="1"/>
  <c r="K74" i="1"/>
  <c r="K73" i="1"/>
  <c r="K72" i="1"/>
  <c r="K71" i="1"/>
  <c r="K53" i="1"/>
  <c r="K51" i="1"/>
  <c r="K50" i="1"/>
  <c r="K44" i="1"/>
  <c r="K33" i="1"/>
  <c r="K31" i="1"/>
  <c r="K27" i="1"/>
  <c r="K24" i="1"/>
  <c r="K21" i="1"/>
  <c r="K16" i="1"/>
  <c r="K14" i="1"/>
  <c r="K12" i="1"/>
  <c r="K10" i="1"/>
  <c r="K5" i="1"/>
  <c r="G81" i="1"/>
  <c r="G91" i="1" s="1"/>
  <c r="E81" i="1"/>
  <c r="C14" i="1"/>
  <c r="H14" i="1"/>
  <c r="E91" i="1"/>
  <c r="F90" i="1"/>
  <c r="D90" i="1"/>
  <c r="F89" i="1"/>
  <c r="D89" i="1"/>
  <c r="D88" i="1"/>
  <c r="F88" i="1"/>
  <c r="F87" i="1"/>
  <c r="D87" i="1"/>
  <c r="E86" i="1"/>
  <c r="F86" i="1"/>
  <c r="D86" i="1"/>
  <c r="F85" i="1"/>
  <c r="D85" i="1"/>
  <c r="F84" i="1"/>
  <c r="D84" i="1"/>
  <c r="F83" i="1"/>
  <c r="D83" i="1"/>
  <c r="F82" i="1"/>
  <c r="D82" i="1"/>
  <c r="F81" i="1"/>
  <c r="D81" i="1"/>
  <c r="F80" i="1"/>
  <c r="D80" i="1"/>
  <c r="F79" i="1"/>
  <c r="D79" i="1"/>
  <c r="E78" i="1"/>
  <c r="F78" i="1"/>
  <c r="D78" i="1"/>
  <c r="F77" i="1"/>
  <c r="D77" i="1"/>
  <c r="E76" i="1"/>
  <c r="F76" i="1"/>
  <c r="D76" i="1"/>
  <c r="E75" i="1"/>
  <c r="F75" i="1"/>
  <c r="D75" i="1"/>
  <c r="F74" i="1"/>
  <c r="F91" i="1" s="1"/>
  <c r="E74" i="1"/>
  <c r="D74" i="1"/>
  <c r="D91" i="1" s="1"/>
  <c r="F73" i="1"/>
  <c r="E73" i="1"/>
  <c r="D73" i="1"/>
  <c r="F72" i="1"/>
  <c r="E72" i="1"/>
  <c r="D72" i="1"/>
  <c r="E71" i="1"/>
  <c r="F71" i="1"/>
  <c r="D71" i="1"/>
  <c r="G68" i="1"/>
  <c r="F68" i="1"/>
  <c r="E68" i="1"/>
  <c r="D68" i="1"/>
  <c r="G63" i="1"/>
  <c r="E63" i="1"/>
  <c r="F62" i="1"/>
  <c r="F63" i="1" s="1"/>
  <c r="D62" i="1"/>
  <c r="D63" i="1" s="1"/>
  <c r="G59" i="1"/>
  <c r="E59" i="1"/>
  <c r="F58" i="1"/>
  <c r="D58" i="1"/>
  <c r="F57" i="1"/>
  <c r="D57" i="1"/>
  <c r="D56" i="1"/>
  <c r="G53" i="1"/>
  <c r="F52" i="1"/>
  <c r="D52" i="1"/>
  <c r="F51" i="1"/>
  <c r="E51" i="1"/>
  <c r="D51" i="1"/>
  <c r="E50" i="1"/>
  <c r="F50" i="1"/>
  <c r="D50" i="1"/>
  <c r="G47" i="1"/>
  <c r="F46" i="1"/>
  <c r="D46" i="1"/>
  <c r="F45" i="1"/>
  <c r="E45" i="1"/>
  <c r="D45" i="1"/>
  <c r="F44" i="1"/>
  <c r="E44" i="1"/>
  <c r="D44" i="1"/>
  <c r="F43" i="1"/>
  <c r="E43" i="1"/>
  <c r="D43" i="1"/>
  <c r="E42" i="1"/>
  <c r="F42" i="1"/>
  <c r="D42" i="1"/>
  <c r="E41" i="1"/>
  <c r="F41" i="1"/>
  <c r="D41" i="1"/>
  <c r="G38" i="1"/>
  <c r="E38" i="1"/>
  <c r="F37" i="1"/>
  <c r="D37" i="1"/>
  <c r="F36" i="1"/>
  <c r="F38" i="1" s="1"/>
  <c r="D36" i="1"/>
  <c r="D38" i="1" s="1"/>
  <c r="G33" i="1"/>
  <c r="F32" i="1"/>
  <c r="D32" i="1"/>
  <c r="E31" i="1"/>
  <c r="F31" i="1"/>
  <c r="D31" i="1"/>
  <c r="F30" i="1"/>
  <c r="D30" i="1"/>
  <c r="F29" i="1"/>
  <c r="D29" i="1"/>
  <c r="F28" i="1"/>
  <c r="D28" i="1"/>
  <c r="E27" i="1"/>
  <c r="F27" i="1"/>
  <c r="D27" i="1"/>
  <c r="G24" i="1"/>
  <c r="E23" i="1"/>
  <c r="F23" i="1"/>
  <c r="D23" i="1"/>
  <c r="F22" i="1"/>
  <c r="D22" i="1"/>
  <c r="E21" i="1"/>
  <c r="F21" i="1"/>
  <c r="D21" i="1"/>
  <c r="F20" i="1"/>
  <c r="D20" i="1"/>
  <c r="F19" i="1"/>
  <c r="D19" i="1"/>
  <c r="G16" i="1"/>
  <c r="F15" i="1"/>
  <c r="D15" i="1"/>
  <c r="E14" i="1"/>
  <c r="F14" i="1"/>
  <c r="D14" i="1"/>
  <c r="F13" i="1"/>
  <c r="D13" i="1"/>
  <c r="E12" i="1"/>
  <c r="F12" i="1"/>
  <c r="D12" i="1"/>
  <c r="F11" i="1"/>
  <c r="D11" i="1"/>
  <c r="E10" i="1"/>
  <c r="F10" i="1"/>
  <c r="D10" i="1"/>
  <c r="F9" i="1"/>
  <c r="D9" i="1"/>
  <c r="E8" i="1"/>
  <c r="F8" i="1"/>
  <c r="D8" i="1"/>
  <c r="E7" i="1"/>
  <c r="F7" i="1"/>
  <c r="D7" i="1"/>
  <c r="F6" i="1"/>
  <c r="D6" i="1"/>
  <c r="F5" i="1"/>
  <c r="D5" i="1"/>
  <c r="E5" i="1"/>
  <c r="E4" i="1"/>
  <c r="F4" i="1"/>
  <c r="D4" i="1"/>
  <c r="F59" i="1" l="1"/>
  <c r="D59" i="1"/>
  <c r="E53" i="1"/>
  <c r="D53" i="1"/>
  <c r="F53" i="1"/>
  <c r="E47" i="1"/>
  <c r="D47" i="1"/>
  <c r="F47" i="1"/>
  <c r="E33" i="1"/>
  <c r="E24" i="1"/>
  <c r="D33" i="1"/>
  <c r="F33" i="1"/>
  <c r="D24" i="1"/>
  <c r="F24" i="1"/>
  <c r="E16" i="1"/>
  <c r="D16" i="1"/>
  <c r="C16" i="1" s="1"/>
  <c r="F16" i="1"/>
  <c r="K85" i="1"/>
  <c r="K81" i="1"/>
  <c r="K38" i="1"/>
  <c r="K37" i="1"/>
  <c r="K6" i="1"/>
  <c r="H85" i="1"/>
  <c r="H82" i="1"/>
  <c r="H81" i="1"/>
  <c r="H22" i="1"/>
  <c r="H6" i="1"/>
  <c r="H78" i="1"/>
  <c r="H76" i="1"/>
  <c r="H75" i="1"/>
  <c r="H74" i="1"/>
  <c r="H72" i="1"/>
  <c r="H71" i="1"/>
  <c r="H51" i="1"/>
  <c r="H45" i="1"/>
  <c r="H44" i="1"/>
  <c r="H43" i="1"/>
  <c r="H42" i="1"/>
  <c r="H41" i="1"/>
  <c r="H23" i="1"/>
  <c r="H21" i="1"/>
  <c r="H12" i="1"/>
  <c r="H10" i="1"/>
  <c r="H8" i="1"/>
  <c r="H7" i="1"/>
  <c r="H5" i="1"/>
  <c r="H4" i="1"/>
  <c r="H86" i="1" l="1"/>
  <c r="H27" i="1"/>
  <c r="H50" i="1"/>
  <c r="H31" i="1"/>
  <c r="K4" i="1"/>
  <c r="K7" i="1"/>
  <c r="H73" i="1"/>
  <c r="H33" i="1"/>
  <c r="H24" i="1"/>
  <c r="H47" i="1"/>
  <c r="K45" i="1"/>
  <c r="K23" i="1"/>
  <c r="K8" i="1"/>
  <c r="H53" i="1" l="1"/>
  <c r="H91" i="1"/>
  <c r="H16" i="1"/>
  <c r="K75" i="1"/>
  <c r="K43" i="1"/>
  <c r="K41" i="1"/>
  <c r="K82" i="1"/>
  <c r="K22" i="1"/>
  <c r="J59" i="1"/>
  <c r="J53" i="1"/>
  <c r="J47" i="1"/>
  <c r="J24" i="1"/>
  <c r="J16" i="1"/>
  <c r="J91" i="1"/>
  <c r="I91" i="1"/>
  <c r="J68" i="1"/>
  <c r="I68" i="1"/>
  <c r="J63" i="1"/>
  <c r="I63" i="1"/>
  <c r="I59" i="1"/>
  <c r="I53" i="1"/>
  <c r="I47" i="1"/>
  <c r="I38" i="1"/>
  <c r="J33" i="1"/>
  <c r="I33" i="1"/>
  <c r="I24" i="1"/>
  <c r="I16" i="1"/>
  <c r="K91" i="1" l="1"/>
  <c r="K76" i="1"/>
  <c r="K42" i="1"/>
  <c r="J94" i="1"/>
  <c r="I94" i="1"/>
  <c r="K47" i="1" l="1"/>
  <c r="D94" i="1"/>
  <c r="F94" i="1"/>
  <c r="E94" i="1"/>
  <c r="G94" i="1" l="1"/>
  <c r="H94" i="1" s="1"/>
  <c r="C90" i="1" l="1"/>
  <c r="C88" i="1"/>
  <c r="C87" i="1"/>
  <c r="C86" i="1"/>
  <c r="C85" i="1"/>
  <c r="C84" i="1"/>
  <c r="C83" i="1"/>
  <c r="C82" i="1"/>
  <c r="C81" i="1"/>
  <c r="C80" i="1"/>
  <c r="C79" i="1"/>
  <c r="C78" i="1"/>
  <c r="C76" i="1"/>
  <c r="C75" i="1"/>
  <c r="C74" i="1"/>
  <c r="C72" i="1"/>
  <c r="C71" i="1"/>
  <c r="C63" i="1"/>
  <c r="C62" i="1"/>
  <c r="C57" i="1"/>
  <c r="C51" i="1"/>
  <c r="C45" i="1"/>
  <c r="C44" i="1"/>
  <c r="C43" i="1"/>
  <c r="C42" i="1"/>
  <c r="C41" i="1"/>
  <c r="C37" i="1"/>
  <c r="C33" i="1"/>
  <c r="C32" i="1"/>
  <c r="C31" i="1"/>
  <c r="C27" i="1"/>
  <c r="C23" i="1"/>
  <c r="C22" i="1"/>
  <c r="C19" i="1"/>
  <c r="C15" i="1"/>
  <c r="C12" i="1"/>
  <c r="C11" i="1"/>
  <c r="C10" i="1"/>
  <c r="C9" i="1"/>
  <c r="C8" i="1"/>
  <c r="C7" i="1"/>
  <c r="C6" i="1"/>
  <c r="C5" i="1"/>
  <c r="C4" i="1"/>
  <c r="C38" i="1" l="1"/>
  <c r="C59" i="1"/>
  <c r="C47" i="1"/>
  <c r="C21" i="1"/>
  <c r="C50" i="1"/>
  <c r="C91" i="1"/>
  <c r="C53" i="1"/>
  <c r="C73" i="1"/>
  <c r="C29" i="1"/>
  <c r="C24" i="1"/>
  <c r="C94" i="1" l="1"/>
</calcChain>
</file>

<file path=xl/sharedStrings.xml><?xml version="1.0" encoding="utf-8"?>
<sst xmlns="http://schemas.openxmlformats.org/spreadsheetml/2006/main" count="94" uniqueCount="94">
  <si>
    <t>ردیف</t>
  </si>
  <si>
    <t>هلدینگ / شرکت</t>
  </si>
  <si>
    <t>درصد اعتباری</t>
  </si>
  <si>
    <t xml:space="preserve"> مقدار عرضه  کل  (تن)</t>
  </si>
  <si>
    <t>عرضه اعتباری(تن)</t>
  </si>
  <si>
    <t>کل معامله(تن)</t>
  </si>
  <si>
    <t>معامله اعتباری(تن)</t>
  </si>
  <si>
    <t>نسبت فروش اعتباری</t>
  </si>
  <si>
    <t>تعداد کل  محصول عرضه شده</t>
  </si>
  <si>
    <t xml:space="preserve">تعداد کل  محصول عرضه اعتباری </t>
  </si>
  <si>
    <t xml:space="preserve"> هلدینگ خلیج فارس </t>
  </si>
  <si>
    <t xml:space="preserve">پتروشیمی اروند </t>
  </si>
  <si>
    <t>پتروشیمی بندرامام</t>
  </si>
  <si>
    <t>پتروشیمی بوعلی سینا</t>
  </si>
  <si>
    <t>پتروشیمی شهید تندگویان</t>
  </si>
  <si>
    <t>پتروشیمی خوزستان</t>
  </si>
  <si>
    <t>پتروشیمی کارون</t>
  </si>
  <si>
    <t xml:space="preserve">پتروشیمی پارس   </t>
  </si>
  <si>
    <t>پتروشیمی نوری</t>
  </si>
  <si>
    <t xml:space="preserve">پتروشیمی ایلام </t>
  </si>
  <si>
    <t>پتروشیمی ارومیه</t>
  </si>
  <si>
    <t>کود شیمیایی اوره لردگان</t>
  </si>
  <si>
    <t>پالایش گاز بید بلند خلیج فارس</t>
  </si>
  <si>
    <t xml:space="preserve">میانگین اعتباری هلدینگ خلیج فارس  </t>
  </si>
  <si>
    <t xml:space="preserve"> هلدینگ پارسیان</t>
  </si>
  <si>
    <t>پتروشیمی پردیس</t>
  </si>
  <si>
    <t xml:space="preserve">پتروشیمی کرمانشاه </t>
  </si>
  <si>
    <t xml:space="preserve">پتروشیمی شیراز </t>
  </si>
  <si>
    <t xml:space="preserve">پتروشیمی زاگرس </t>
  </si>
  <si>
    <t xml:space="preserve">پتروشیمی تبریز </t>
  </si>
  <si>
    <t>میانگین اعتباری  هلدینگ پارسیان</t>
  </si>
  <si>
    <t>هلدینگ تاپیکو</t>
  </si>
  <si>
    <t xml:space="preserve">پتروشیمی غدیر    </t>
  </si>
  <si>
    <t xml:space="preserve">پتروشیمی فارابی </t>
  </si>
  <si>
    <t xml:space="preserve">پتروشیمی فن آوران  </t>
  </si>
  <si>
    <t>پتروشیمی آبادان</t>
  </si>
  <si>
    <t xml:space="preserve">پتروشیمی خراسان   </t>
  </si>
  <si>
    <t>شیمی بافت و شیمی تکس</t>
  </si>
  <si>
    <t>میانگین اعتباری هلدینگ تاپیکو</t>
  </si>
  <si>
    <t xml:space="preserve"> هلدینگ شستان</t>
  </si>
  <si>
    <t>پتروشیمی مرجان</t>
  </si>
  <si>
    <t>پتروشيمي بوشهر</t>
  </si>
  <si>
    <t>میانگین اعتباری هلدینگ شستان</t>
  </si>
  <si>
    <t xml:space="preserve"> هلدینگ گروه باختر</t>
  </si>
  <si>
    <t xml:space="preserve">پلیمر کرمانشاه </t>
  </si>
  <si>
    <t xml:space="preserve">پتروشیمی کردستان </t>
  </si>
  <si>
    <t xml:space="preserve">پتروشیمی مهاباد </t>
  </si>
  <si>
    <t>پتروشیمی میاندوآب</t>
  </si>
  <si>
    <t>پتروشیمی لرستان</t>
  </si>
  <si>
    <t>پارس گلایکول</t>
  </si>
  <si>
    <t>میانگین اعتباری هلدینگ گروه باختر</t>
  </si>
  <si>
    <t xml:space="preserve"> صندوق بازنشستگی کشوری (صبا انرژی)</t>
  </si>
  <si>
    <t>پتروشیمی جم</t>
  </si>
  <si>
    <t>پلی پروپیلن جم</t>
  </si>
  <si>
    <t>صنایع پتروشیمی مسجد سلیمان</t>
  </si>
  <si>
    <t>میانگین اعتباری صبا انرژی</t>
  </si>
  <si>
    <t>هلدینگ پتروفرهنگ</t>
  </si>
  <si>
    <t>کیمیای پارس خاور میانه</t>
  </si>
  <si>
    <t>پتروشیمی مروارید</t>
  </si>
  <si>
    <t>پتروشیمی سبلان</t>
  </si>
  <si>
    <t>میانگین اعتباری هلدینگ پتروفرهنگ</t>
  </si>
  <si>
    <t xml:space="preserve"> گروه انرژی تدبیر(ستاد اجرایی فرمان امام ره)</t>
  </si>
  <si>
    <t xml:space="preserve">تولیدات پتروشیمی قائد بصیر  </t>
  </si>
  <si>
    <t>میانگین اعتباری گروه انرژی تدبیر</t>
  </si>
  <si>
    <t>هلدینگ اهداف (صندوق بازنشستگی نفت )</t>
  </si>
  <si>
    <t>پتروشیمی خارک</t>
  </si>
  <si>
    <t>پترو پالایش کنگان</t>
  </si>
  <si>
    <t>میانگین اعتباری هلدینگ اهداف</t>
  </si>
  <si>
    <t>سایر شرکت های مستقل</t>
  </si>
  <si>
    <t xml:space="preserve">پتروشیمی رجال </t>
  </si>
  <si>
    <t>صنایع پتروشیمی پلی استایرن انتخاب</t>
  </si>
  <si>
    <t xml:space="preserve">پتروشیمی امیرکبیر </t>
  </si>
  <si>
    <t xml:space="preserve">پتروشیمی شازند اراک </t>
  </si>
  <si>
    <t>صنایع پتروشیمی تخت جمشید</t>
  </si>
  <si>
    <t>پتروشیمایی تخت جمشید پارس عسلویه</t>
  </si>
  <si>
    <t>پتروشیمی رازی (و آریا فسفریک)</t>
  </si>
  <si>
    <t xml:space="preserve">صنعتی نوید زر شیمی </t>
  </si>
  <si>
    <t>پلی نار</t>
  </si>
  <si>
    <t>پتروشیمی اصفهان</t>
  </si>
  <si>
    <t>پتروشیمی بیستون</t>
  </si>
  <si>
    <t>متانول کاوه</t>
  </si>
  <si>
    <t>پتروشیمی مهر</t>
  </si>
  <si>
    <t xml:space="preserve">پلیمر آریاساسول </t>
  </si>
  <si>
    <t>شرکت اکسیر حلال عسلویه</t>
  </si>
  <si>
    <t>پتروشیمی مارون</t>
  </si>
  <si>
    <t>پتروشیمی لاله</t>
  </si>
  <si>
    <t>سرمایه گذاری صنایع شیمیائی ایران</t>
  </si>
  <si>
    <t>فرساشیمی</t>
  </si>
  <si>
    <t>شرکت دی آریا پلیمر</t>
  </si>
  <si>
    <t>میانگین اعتباری سایر شرکت های مستقل</t>
  </si>
  <si>
    <t xml:space="preserve">میزان ارزش عرضه اعتباری محصولات پتروشیمیایی در بورس کالا و انرژی (ریال) </t>
  </si>
  <si>
    <t xml:space="preserve">میانگین کل اعتباری </t>
  </si>
  <si>
    <t>امتیاز شرکت ها</t>
  </si>
  <si>
    <t xml:space="preserve">  عرضه اعتباری بورس کالا و انرژی اردیبهشت ماه 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</si>
</sst>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1"/>
      <color theme="1"/>
      <name val="B Nazanin"/>
      <family val="2"/>
    </font>
    <font>
      <sz val="11"/>
      <color theme="1"/>
      <name val="B Nazanin"/>
      <family val="2"/>
    </font>
    <font>
      <b/>
      <sz val="28"/>
      <color theme="1"/>
      <name val="B Nazanin"/>
      <charset val="178"/>
    </font>
    <font>
      <b/>
      <sz val="16"/>
      <name val="B Nazanin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name val="B Nazanin"/>
      <charset val="178"/>
    </font>
    <font>
      <b/>
      <sz val="18"/>
      <color theme="1"/>
      <name val="B Nazanin"/>
      <charset val="178"/>
    </font>
    <font>
      <b/>
      <sz val="18"/>
      <color rgb="FFFF0000"/>
      <name val="B Nazanin"/>
      <charset val="178"/>
    </font>
    <font>
      <b/>
      <sz val="22"/>
      <color rgb="FFFF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 wrapText="1" readingOrder="2"/>
    </xf>
    <xf numFmtId="9" fontId="6" fillId="2" borderId="1" xfId="1" applyFont="1" applyFill="1" applyBorder="1" applyAlignment="1">
      <alignment horizontal="center" vertical="center" wrapText="1" readingOrder="2"/>
    </xf>
    <xf numFmtId="3" fontId="5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right" vertical="center"/>
    </xf>
    <xf numFmtId="9" fontId="3" fillId="3" borderId="1" xfId="1" applyFont="1" applyFill="1" applyBorder="1" applyAlignment="1">
      <alignment horizontal="center" vertical="center" wrapText="1" readingOrder="2"/>
    </xf>
    <xf numFmtId="3" fontId="6" fillId="0" borderId="1" xfId="0" applyNumberFormat="1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/>
    </xf>
    <xf numFmtId="0" fontId="0" fillId="2" borderId="0" xfId="0" applyFill="1"/>
    <xf numFmtId="0" fontId="5" fillId="0" borderId="1" xfId="0" applyFont="1" applyBorder="1" applyAlignment="1">
      <alignment horizontal="right" vertical="center"/>
    </xf>
    <xf numFmtId="9" fontId="3" fillId="2" borderId="1" xfId="1" applyFont="1" applyFill="1" applyBorder="1" applyAlignment="1">
      <alignment horizontal="center" vertical="center" wrapText="1" readingOrder="2"/>
    </xf>
    <xf numFmtId="3" fontId="0" fillId="0" borderId="0" xfId="0" applyNumberFormat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9" fontId="0" fillId="0" borderId="0" xfId="1" applyFont="1"/>
    <xf numFmtId="0" fontId="0" fillId="0" borderId="0" xfId="0" applyAlignment="1">
      <alignment horizontal="center" vertical="center"/>
    </xf>
    <xf numFmtId="3" fontId="0" fillId="0" borderId="1" xfId="0" applyNumberFormat="1" applyBorder="1"/>
    <xf numFmtId="3" fontId="0" fillId="0" borderId="0" xfId="0" applyNumberFormat="1"/>
    <xf numFmtId="0" fontId="3" fillId="4" borderId="5" xfId="0" applyFont="1" applyFill="1" applyBorder="1" applyAlignment="1">
      <alignment horizontal="center" vertical="center" wrapText="1" readingOrder="2"/>
    </xf>
    <xf numFmtId="3" fontId="3" fillId="4" borderId="1" xfId="0" applyNumberFormat="1" applyFont="1" applyFill="1" applyBorder="1" applyAlignment="1">
      <alignment horizontal="center" vertical="center" wrapText="1" readingOrder="2"/>
    </xf>
    <xf numFmtId="9" fontId="3" fillId="4" borderId="1" xfId="1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9" fontId="7" fillId="4" borderId="5" xfId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 wrapText="1" readingOrder="2"/>
    </xf>
    <xf numFmtId="9" fontId="6" fillId="4" borderId="5" xfId="1" applyFont="1" applyFill="1" applyBorder="1" applyAlignment="1">
      <alignment horizontal="center" vertical="center" wrapText="1" readingOrder="2"/>
    </xf>
    <xf numFmtId="0" fontId="6" fillId="4" borderId="5" xfId="0" applyFont="1" applyFill="1" applyBorder="1" applyAlignment="1">
      <alignment horizontal="center" vertical="center" wrapText="1" readingOrder="2"/>
    </xf>
    <xf numFmtId="3" fontId="0" fillId="4" borderId="1" xfId="0" applyNumberFormat="1" applyFill="1" applyBorder="1"/>
    <xf numFmtId="164" fontId="8" fillId="0" borderId="3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right" wrapText="1" readingOrder="2"/>
    </xf>
    <xf numFmtId="0" fontId="7" fillId="4" borderId="5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wrapText="1" readingOrder="2"/>
    </xf>
    <xf numFmtId="0" fontId="4" fillId="2" borderId="3" xfId="0" applyFont="1" applyFill="1" applyBorder="1" applyAlignment="1">
      <alignment horizontal="right" wrapText="1" readingOrder="2"/>
    </xf>
    <xf numFmtId="0" fontId="4" fillId="2" borderId="4" xfId="0" applyFont="1" applyFill="1" applyBorder="1" applyAlignment="1">
      <alignment horizontal="right" wrapText="1" readingOrder="2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readingOrder="2"/>
    </xf>
    <xf numFmtId="0" fontId="4" fillId="2" borderId="3" xfId="0" applyFont="1" applyFill="1" applyBorder="1" applyAlignment="1">
      <alignment horizontal="center" vertical="center" readingOrder="2"/>
    </xf>
    <xf numFmtId="0" fontId="4" fillId="2" borderId="4" xfId="0" applyFont="1" applyFill="1" applyBorder="1" applyAlignment="1">
      <alignment horizontal="center" vertical="center" readingOrder="2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6;&#1608;&#1585;&#1587;%20&#1705;&#1575;&#1604;&#1575;%20&#1575;&#1593;&#1578;&#1576;&#1575;&#1585;&#1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6;&#1608;&#1585;&#1587;%20&#1575;&#1606;&#1585;&#1688;&#1740;%20&#1575;&#1593;&#1578;&#1576;&#1575;&#1585;&#1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1"/>
      <sheetName val="نهایی 1"/>
      <sheetName val="pivot 2"/>
      <sheetName val="نهایی 2"/>
      <sheetName val="pivot 3"/>
      <sheetName val="نهایی 3"/>
      <sheetName val="pivot 4"/>
      <sheetName val="نهایی 4"/>
      <sheetName val="Table"/>
    </sheetNames>
    <sheetDataSet>
      <sheetData sheetId="0" refreshError="1"/>
      <sheetData sheetId="1">
        <row r="7">
          <cell r="B7">
            <v>1950</v>
          </cell>
          <cell r="C7">
            <v>850</v>
          </cell>
        </row>
        <row r="10">
          <cell r="B10">
            <v>337.5</v>
          </cell>
          <cell r="C10">
            <v>337.5</v>
          </cell>
        </row>
        <row r="11">
          <cell r="B11">
            <v>400</v>
          </cell>
          <cell r="C11">
            <v>350</v>
          </cell>
        </row>
        <row r="12">
          <cell r="B12">
            <v>138612</v>
          </cell>
          <cell r="C12">
            <v>81977</v>
          </cell>
        </row>
        <row r="13">
          <cell r="B13">
            <v>37576</v>
          </cell>
          <cell r="C13">
            <v>35574</v>
          </cell>
        </row>
        <row r="14">
          <cell r="B14">
            <v>3609</v>
          </cell>
          <cell r="C14">
            <v>2042</v>
          </cell>
        </row>
        <row r="15">
          <cell r="B15">
            <v>42428</v>
          </cell>
          <cell r="C15">
            <v>42230</v>
          </cell>
        </row>
        <row r="16">
          <cell r="B16">
            <v>13732</v>
          </cell>
          <cell r="C16">
            <v>13732</v>
          </cell>
        </row>
        <row r="17">
          <cell r="B17">
            <v>42645.8</v>
          </cell>
          <cell r="C17">
            <v>38400.040000000008</v>
          </cell>
        </row>
        <row r="18">
          <cell r="B18">
            <v>3800</v>
          </cell>
          <cell r="C18">
            <v>2160</v>
          </cell>
        </row>
        <row r="19">
          <cell r="B19">
            <v>6200</v>
          </cell>
          <cell r="C19">
            <v>6200</v>
          </cell>
        </row>
        <row r="20">
          <cell r="B20">
            <v>19032</v>
          </cell>
          <cell r="C20">
            <v>18048</v>
          </cell>
        </row>
        <row r="21">
          <cell r="B21">
            <v>4000</v>
          </cell>
          <cell r="C21">
            <v>1600</v>
          </cell>
        </row>
        <row r="22">
          <cell r="B22">
            <v>6216</v>
          </cell>
          <cell r="C22">
            <v>6216</v>
          </cell>
        </row>
        <row r="23">
          <cell r="B23">
            <v>21251</v>
          </cell>
          <cell r="C23">
            <v>18453</v>
          </cell>
        </row>
        <row r="24">
          <cell r="B24">
            <v>6753.6</v>
          </cell>
          <cell r="C24">
            <v>4465.4399999999996</v>
          </cell>
        </row>
        <row r="25">
          <cell r="B25">
            <v>52544</v>
          </cell>
          <cell r="C25">
            <v>45271</v>
          </cell>
        </row>
        <row r="26">
          <cell r="B26">
            <v>39380</v>
          </cell>
          <cell r="C26">
            <v>30074</v>
          </cell>
        </row>
        <row r="27">
          <cell r="B27">
            <v>8730</v>
          </cell>
          <cell r="C27">
            <v>5200</v>
          </cell>
        </row>
        <row r="28">
          <cell r="B28">
            <v>1978.8000000000002</v>
          </cell>
          <cell r="C28">
            <v>797.19999999999993</v>
          </cell>
        </row>
        <row r="29">
          <cell r="B29">
            <v>5625</v>
          </cell>
          <cell r="C29">
            <v>725</v>
          </cell>
        </row>
        <row r="30">
          <cell r="B30">
            <v>13485</v>
          </cell>
          <cell r="C30">
            <v>13485</v>
          </cell>
        </row>
        <row r="31">
          <cell r="B31">
            <v>50699.999999999993</v>
          </cell>
          <cell r="C31">
            <v>37687.64</v>
          </cell>
        </row>
        <row r="32">
          <cell r="B32">
            <v>7000</v>
          </cell>
          <cell r="C32">
            <v>6125</v>
          </cell>
        </row>
        <row r="33">
          <cell r="B33">
            <v>12438</v>
          </cell>
          <cell r="C33">
            <v>10218</v>
          </cell>
        </row>
        <row r="34">
          <cell r="B34">
            <v>2640</v>
          </cell>
          <cell r="C34">
            <v>286</v>
          </cell>
        </row>
        <row r="35">
          <cell r="B35">
            <v>6648</v>
          </cell>
          <cell r="C35">
            <v>6168</v>
          </cell>
        </row>
        <row r="36">
          <cell r="B36">
            <v>960</v>
          </cell>
          <cell r="C36">
            <v>960</v>
          </cell>
        </row>
        <row r="37">
          <cell r="B37">
            <v>5228</v>
          </cell>
          <cell r="C37">
            <v>4936</v>
          </cell>
        </row>
        <row r="38">
          <cell r="B38">
            <v>11256</v>
          </cell>
          <cell r="C38">
            <v>7608</v>
          </cell>
        </row>
        <row r="39">
          <cell r="B39">
            <v>2725</v>
          </cell>
          <cell r="C39">
            <v>1805</v>
          </cell>
        </row>
        <row r="40">
          <cell r="B40">
            <v>5959.75</v>
          </cell>
          <cell r="C40">
            <v>4840</v>
          </cell>
        </row>
        <row r="41">
          <cell r="B41">
            <v>26262</v>
          </cell>
          <cell r="C41">
            <v>19456</v>
          </cell>
        </row>
        <row r="42">
          <cell r="B42">
            <v>32872.5</v>
          </cell>
          <cell r="C42">
            <v>30245.5</v>
          </cell>
        </row>
        <row r="44">
          <cell r="B44">
            <v>9262.880000000001</v>
          </cell>
          <cell r="C44">
            <v>6023.92</v>
          </cell>
        </row>
        <row r="45">
          <cell r="B45">
            <v>10396</v>
          </cell>
          <cell r="C45">
            <v>8042</v>
          </cell>
        </row>
        <row r="46">
          <cell r="B46">
            <v>2016</v>
          </cell>
          <cell r="C46">
            <v>2016</v>
          </cell>
        </row>
        <row r="47">
          <cell r="B47">
            <v>18729</v>
          </cell>
          <cell r="C47">
            <v>8145</v>
          </cell>
        </row>
        <row r="48">
          <cell r="B48">
            <v>3400</v>
          </cell>
          <cell r="C48">
            <v>3400</v>
          </cell>
        </row>
        <row r="50">
          <cell r="B50">
            <v>3825</v>
          </cell>
          <cell r="C50">
            <v>1856.25</v>
          </cell>
        </row>
        <row r="52">
          <cell r="B52">
            <v>42880</v>
          </cell>
          <cell r="C52">
            <v>32120</v>
          </cell>
        </row>
        <row r="53">
          <cell r="B53">
            <v>9216</v>
          </cell>
          <cell r="C53">
            <v>9216</v>
          </cell>
        </row>
        <row r="55">
          <cell r="B55">
            <v>11020</v>
          </cell>
          <cell r="C55">
            <v>7330</v>
          </cell>
        </row>
        <row r="59">
          <cell r="B59">
            <v>10850</v>
          </cell>
          <cell r="C59">
            <v>10850</v>
          </cell>
        </row>
        <row r="61">
          <cell r="B61">
            <v>5000</v>
          </cell>
          <cell r="C61">
            <v>5000</v>
          </cell>
        </row>
        <row r="63">
          <cell r="B63">
            <v>1580</v>
          </cell>
          <cell r="C63">
            <v>250</v>
          </cell>
        </row>
        <row r="66">
          <cell r="B66">
            <v>3000</v>
          </cell>
          <cell r="C66">
            <v>1400</v>
          </cell>
        </row>
        <row r="69">
          <cell r="B69">
            <v>4240</v>
          </cell>
          <cell r="C69">
            <v>420</v>
          </cell>
        </row>
        <row r="73">
          <cell r="B73">
            <v>6363</v>
          </cell>
          <cell r="C73">
            <v>6216</v>
          </cell>
        </row>
      </sheetData>
      <sheetData sheetId="2" refreshError="1"/>
      <sheetData sheetId="3">
        <row r="3">
          <cell r="C3">
            <v>59626</v>
          </cell>
        </row>
        <row r="4">
          <cell r="C4">
            <v>14908</v>
          </cell>
        </row>
        <row r="5">
          <cell r="C5">
            <v>2704</v>
          </cell>
        </row>
        <row r="6">
          <cell r="C6">
            <v>1834.56</v>
          </cell>
        </row>
        <row r="7">
          <cell r="C7">
            <v>300</v>
          </cell>
        </row>
        <row r="8">
          <cell r="C8">
            <v>14112</v>
          </cell>
        </row>
        <row r="9">
          <cell r="C9">
            <v>16418</v>
          </cell>
        </row>
        <row r="10">
          <cell r="C10">
            <v>6753.6</v>
          </cell>
        </row>
        <row r="11">
          <cell r="C11">
            <v>4826</v>
          </cell>
        </row>
        <row r="12">
          <cell r="C12">
            <v>9460</v>
          </cell>
        </row>
        <row r="13">
          <cell r="C13">
            <v>8250</v>
          </cell>
        </row>
        <row r="14">
          <cell r="C14">
            <v>1978.8000000000002</v>
          </cell>
        </row>
        <row r="15">
          <cell r="C15">
            <v>2088</v>
          </cell>
        </row>
        <row r="16">
          <cell r="C16">
            <v>8657.6</v>
          </cell>
        </row>
        <row r="17">
          <cell r="C17">
            <v>800</v>
          </cell>
        </row>
        <row r="18">
          <cell r="C18">
            <v>2994</v>
          </cell>
        </row>
        <row r="19">
          <cell r="C19">
            <v>11256</v>
          </cell>
        </row>
        <row r="20">
          <cell r="C20">
            <v>26220</v>
          </cell>
        </row>
        <row r="21">
          <cell r="C21">
            <v>15530</v>
          </cell>
        </row>
        <row r="22">
          <cell r="C22">
            <v>10396</v>
          </cell>
        </row>
        <row r="23">
          <cell r="C23">
            <v>7714</v>
          </cell>
        </row>
        <row r="24">
          <cell r="C24">
            <v>3825</v>
          </cell>
        </row>
        <row r="25">
          <cell r="C25">
            <v>29960</v>
          </cell>
        </row>
        <row r="26">
          <cell r="C26">
            <v>9216</v>
          </cell>
        </row>
        <row r="28">
          <cell r="C28">
            <v>3550</v>
          </cell>
        </row>
        <row r="34">
          <cell r="C34">
            <v>140</v>
          </cell>
        </row>
        <row r="37">
          <cell r="C37">
            <v>3549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1"/>
      <sheetName val="نهایی 1"/>
      <sheetName val="pivot 2"/>
      <sheetName val="نهایی 2"/>
      <sheetName val="Table"/>
    </sheetNames>
    <sheetDataSet>
      <sheetData sheetId="0" refreshError="1"/>
      <sheetData sheetId="1">
        <row r="2">
          <cell r="B2">
            <v>22000</v>
          </cell>
          <cell r="D2">
            <v>2850</v>
          </cell>
        </row>
        <row r="5">
          <cell r="B5">
            <v>2000</v>
          </cell>
          <cell r="D5">
            <v>60</v>
          </cell>
        </row>
        <row r="6">
          <cell r="B6">
            <v>580</v>
          </cell>
          <cell r="D6">
            <v>0</v>
          </cell>
        </row>
        <row r="7">
          <cell r="B7">
            <v>10700</v>
          </cell>
          <cell r="D7">
            <v>10700</v>
          </cell>
        </row>
        <row r="8">
          <cell r="B8">
            <v>3600</v>
          </cell>
          <cell r="D8">
            <v>3216</v>
          </cell>
        </row>
        <row r="9">
          <cell r="B9">
            <v>4000</v>
          </cell>
          <cell r="D9">
            <v>4000</v>
          </cell>
        </row>
        <row r="10">
          <cell r="B10">
            <v>8596</v>
          </cell>
          <cell r="D10">
            <v>2193</v>
          </cell>
        </row>
        <row r="11">
          <cell r="B11">
            <v>2720</v>
          </cell>
          <cell r="D11">
            <v>2570</v>
          </cell>
        </row>
        <row r="12">
          <cell r="B12">
            <v>9000</v>
          </cell>
          <cell r="D12">
            <v>1000</v>
          </cell>
        </row>
        <row r="14">
          <cell r="B14">
            <v>3000</v>
          </cell>
          <cell r="D14">
            <v>2000</v>
          </cell>
        </row>
        <row r="15">
          <cell r="B15">
            <v>2530</v>
          </cell>
          <cell r="D15">
            <v>1980</v>
          </cell>
        </row>
        <row r="16">
          <cell r="B16">
            <v>1339</v>
          </cell>
          <cell r="D16">
            <v>1064</v>
          </cell>
        </row>
        <row r="17">
          <cell r="B17">
            <v>4700</v>
          </cell>
          <cell r="D17">
            <v>2350</v>
          </cell>
        </row>
        <row r="18">
          <cell r="B18">
            <v>11000</v>
          </cell>
          <cell r="D18">
            <v>8425</v>
          </cell>
        </row>
        <row r="19">
          <cell r="B19">
            <v>27500</v>
          </cell>
          <cell r="D19">
            <v>7400</v>
          </cell>
        </row>
        <row r="20">
          <cell r="B20">
            <v>9900</v>
          </cell>
          <cell r="C20">
            <v>2100</v>
          </cell>
          <cell r="D20">
            <v>3020</v>
          </cell>
        </row>
        <row r="22">
          <cell r="B22">
            <v>2000</v>
          </cell>
          <cell r="D22">
            <v>1050</v>
          </cell>
        </row>
        <row r="23">
          <cell r="B23">
            <v>2000</v>
          </cell>
          <cell r="C23">
            <v>500</v>
          </cell>
          <cell r="D23">
            <v>1500</v>
          </cell>
        </row>
        <row r="26">
          <cell r="B26">
            <v>1400</v>
          </cell>
        </row>
        <row r="27">
          <cell r="B27">
            <v>5830</v>
          </cell>
          <cell r="D27">
            <v>5600</v>
          </cell>
        </row>
        <row r="28">
          <cell r="B28">
            <v>4000</v>
          </cell>
          <cell r="D28">
            <v>725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94D6B-6363-4EA8-9D3E-C46E4FA260E7}">
  <sheetPr>
    <pageSetUpPr fitToPage="1"/>
  </sheetPr>
  <dimension ref="A1:K95"/>
  <sheetViews>
    <sheetView rightToLeft="1" tabSelected="1" view="pageBreakPreview" topLeftCell="A71" zoomScale="86" zoomScaleNormal="70" zoomScaleSheetLayoutView="86" workbookViewId="0">
      <selection sqref="A1:XFD1048576"/>
    </sheetView>
  </sheetViews>
  <sheetFormatPr defaultRowHeight="14.25"/>
  <cols>
    <col min="1" max="1" width="6.625" bestFit="1" customWidth="1"/>
    <col min="2" max="2" width="35.125" bestFit="1" customWidth="1"/>
    <col min="3" max="3" width="14" bestFit="1" customWidth="1"/>
    <col min="4" max="4" width="18" style="15" customWidth="1"/>
    <col min="5" max="5" width="13.25" style="16" bestFit="1" customWidth="1"/>
    <col min="6" max="6" width="14.125" style="15" bestFit="1" customWidth="1"/>
    <col min="7" max="7" width="13.25" style="16" bestFit="1" customWidth="1"/>
    <col min="8" max="8" width="14.125" style="17" bestFit="1" customWidth="1"/>
    <col min="9" max="9" width="19.5" style="18" bestFit="1" customWidth="1"/>
    <col min="10" max="10" width="24.25" style="18" customWidth="1"/>
    <col min="11" max="11" width="15.25" style="20" bestFit="1" customWidth="1"/>
  </cols>
  <sheetData>
    <row r="1" spans="1:11" ht="60" customHeight="1" thickTop="1" thickBot="1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 ht="78" customHeight="1" thickTop="1" thickBot="1">
      <c r="A2" s="21" t="s">
        <v>0</v>
      </c>
      <c r="B2" s="21" t="s">
        <v>1</v>
      </c>
      <c r="C2" s="21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3" t="s">
        <v>7</v>
      </c>
      <c r="I2" s="24" t="s">
        <v>8</v>
      </c>
      <c r="J2" s="24" t="s">
        <v>9</v>
      </c>
      <c r="K2" s="22" t="s">
        <v>92</v>
      </c>
    </row>
    <row r="3" spans="1:11" ht="27.75" thickTop="1" thickBot="1">
      <c r="A3" s="41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ht="26.25" thickTop="1" thickBot="1">
      <c r="A4" s="1">
        <v>1</v>
      </c>
      <c r="B4" s="2" t="s">
        <v>11</v>
      </c>
      <c r="C4" s="3">
        <f>E4/D4</f>
        <v>0.43016477649842727</v>
      </c>
      <c r="D4" s="4">
        <f>'[1]نهایی 1'!$B$12</f>
        <v>138612</v>
      </c>
      <c r="E4" s="5">
        <f>'[1]نهایی 2'!$C$3</f>
        <v>59626</v>
      </c>
      <c r="F4" s="4">
        <f>'[1]نهایی 1'!$C$12</f>
        <v>81977</v>
      </c>
      <c r="G4" s="5">
        <v>22663</v>
      </c>
      <c r="H4" s="3">
        <f>G4/E4</f>
        <v>0.38008586858082044</v>
      </c>
      <c r="I4" s="6">
        <v>8</v>
      </c>
      <c r="J4" s="6">
        <v>8</v>
      </c>
      <c r="K4" s="5">
        <f>(80+(100*((G4/E4)*(J4/I4))))/2*0.9</f>
        <v>53.103864086136923</v>
      </c>
    </row>
    <row r="5" spans="1:11" ht="26.25" thickTop="1" thickBot="1">
      <c r="A5" s="1">
        <v>2</v>
      </c>
      <c r="B5" s="2" t="s">
        <v>12</v>
      </c>
      <c r="C5" s="3">
        <f t="shared" ref="C5:C15" si="0">E5/D5</f>
        <v>3.5802021006287835E-2</v>
      </c>
      <c r="D5" s="4">
        <f>'[1]نهایی 1'!$B$17+'[2]نهایی 1'!$B$10</f>
        <v>51241.8</v>
      </c>
      <c r="E5" s="5">
        <f>'[1]نهایی 2'!$C$6</f>
        <v>1834.56</v>
      </c>
      <c r="F5" s="4">
        <f>'[1]نهایی 1'!$C$17+'[2]نهایی 1'!$D$10</f>
        <v>40593.040000000008</v>
      </c>
      <c r="G5" s="5">
        <v>1452</v>
      </c>
      <c r="H5" s="3">
        <f t="shared" ref="H5:H14" si="1">G5/E5</f>
        <v>0.79147043432757724</v>
      </c>
      <c r="I5" s="6">
        <v>13</v>
      </c>
      <c r="J5" s="6">
        <v>1</v>
      </c>
      <c r="K5" s="5">
        <f>((2*4)+(100*((G5/E5)*(J5/I5))))/2*0.8</f>
        <v>5.6352936440848538</v>
      </c>
    </row>
    <row r="6" spans="1:11" ht="26.25" thickTop="1" thickBot="1">
      <c r="A6" s="1">
        <v>3</v>
      </c>
      <c r="B6" s="2" t="s">
        <v>13</v>
      </c>
      <c r="C6" s="3">
        <f t="shared" si="0"/>
        <v>0.703125</v>
      </c>
      <c r="D6" s="4">
        <f>'[1]نهایی 1'!$B$18+'[2]نهایی 1'!$B$12</f>
        <v>12800</v>
      </c>
      <c r="E6" s="5">
        <v>9000</v>
      </c>
      <c r="F6" s="4">
        <f>'[1]نهایی 1'!$C$18+'[2]نهایی 1'!$D$12</f>
        <v>3160</v>
      </c>
      <c r="G6" s="5">
        <v>1000</v>
      </c>
      <c r="H6" s="3">
        <f t="shared" si="1"/>
        <v>0.1111111111111111</v>
      </c>
      <c r="I6" s="6">
        <v>2</v>
      </c>
      <c r="J6" s="6">
        <v>1</v>
      </c>
      <c r="K6" s="5">
        <f>(100+(100*((G6/E6)*(J6/I6))))/2*0.9</f>
        <v>47.5</v>
      </c>
    </row>
    <row r="7" spans="1:11" ht="26.25" thickTop="1" thickBot="1">
      <c r="A7" s="1">
        <v>4</v>
      </c>
      <c r="B7" s="2" t="s">
        <v>14</v>
      </c>
      <c r="C7" s="3">
        <f t="shared" si="0"/>
        <v>9.1846833130328862E-2</v>
      </c>
      <c r="D7" s="4">
        <f>'[1]نهایی 1'!$B$25</f>
        <v>52544</v>
      </c>
      <c r="E7" s="5">
        <f>'[1]نهایی 2'!$C$11</f>
        <v>4826</v>
      </c>
      <c r="F7" s="4">
        <f>'[1]نهایی 1'!$C$25</f>
        <v>45271</v>
      </c>
      <c r="G7" s="5">
        <v>2162</v>
      </c>
      <c r="H7" s="3">
        <f t="shared" si="1"/>
        <v>0.44799005387484458</v>
      </c>
      <c r="I7" s="6">
        <v>16</v>
      </c>
      <c r="J7" s="6">
        <v>8</v>
      </c>
      <c r="K7" s="5">
        <f>((2*9)+(100*((G7/E7)*(J7/I7))))/2*0.8</f>
        <v>16.159801077496891</v>
      </c>
    </row>
    <row r="8" spans="1:11" ht="26.25" thickTop="1" thickBot="1">
      <c r="A8" s="1">
        <v>5</v>
      </c>
      <c r="B8" s="2" t="s">
        <v>15</v>
      </c>
      <c r="C8" s="3">
        <f t="shared" si="0"/>
        <v>1</v>
      </c>
      <c r="D8" s="4">
        <f>'[1]نهایی 1'!$B$28</f>
        <v>1978.8000000000002</v>
      </c>
      <c r="E8" s="5">
        <f>'[1]نهایی 2'!$C$14</f>
        <v>1978.8000000000002</v>
      </c>
      <c r="F8" s="4">
        <f>'[1]نهایی 1'!$C$28</f>
        <v>797.19999999999993</v>
      </c>
      <c r="G8" s="5">
        <v>376</v>
      </c>
      <c r="H8" s="3">
        <f t="shared" si="1"/>
        <v>0.19001414998989286</v>
      </c>
      <c r="I8" s="6">
        <v>4</v>
      </c>
      <c r="J8" s="6">
        <v>4</v>
      </c>
      <c r="K8" s="5">
        <f>(100+(100*((G8/E8)*(J8/I8))))/2</f>
        <v>59.500707499494645</v>
      </c>
    </row>
    <row r="9" spans="1:11" ht="26.25" thickTop="1" thickBot="1">
      <c r="A9" s="1">
        <v>6</v>
      </c>
      <c r="B9" s="2" t="s">
        <v>16</v>
      </c>
      <c r="C9" s="3">
        <f t="shared" si="0"/>
        <v>0</v>
      </c>
      <c r="D9" s="4">
        <f>'[1]نهایی 1'!$B$37</f>
        <v>5228</v>
      </c>
      <c r="E9" s="5">
        <v>0</v>
      </c>
      <c r="F9" s="4">
        <f>'[1]نهایی 1'!$C$37</f>
        <v>4936</v>
      </c>
      <c r="G9" s="5">
        <v>0</v>
      </c>
      <c r="H9" s="3">
        <v>0</v>
      </c>
      <c r="I9" s="6">
        <v>7</v>
      </c>
      <c r="J9" s="6">
        <v>0</v>
      </c>
      <c r="K9" s="5">
        <v>0</v>
      </c>
    </row>
    <row r="10" spans="1:11" ht="26.25" thickTop="1" thickBot="1">
      <c r="A10" s="1">
        <v>7</v>
      </c>
      <c r="B10" s="2" t="s">
        <v>17</v>
      </c>
      <c r="C10" s="3">
        <f t="shared" si="0"/>
        <v>0.65448474167516923</v>
      </c>
      <c r="D10" s="4">
        <f>'[1]نهایی 1'!$B$20+'[2]نهایی 1'!$B$15</f>
        <v>21562</v>
      </c>
      <c r="E10" s="5">
        <f>'[1]نهایی 2'!$C$8</f>
        <v>14112</v>
      </c>
      <c r="F10" s="4">
        <f>'[1]نهایی 1'!$C$20+'[2]نهایی 1'!$D$15</f>
        <v>20028</v>
      </c>
      <c r="G10" s="5">
        <v>2544</v>
      </c>
      <c r="H10" s="3">
        <f t="shared" si="1"/>
        <v>0.18027210884353742</v>
      </c>
      <c r="I10" s="6">
        <v>2</v>
      </c>
      <c r="J10" s="6">
        <v>1</v>
      </c>
      <c r="K10" s="5">
        <f>(100+(100*((G10/E10)*(J10/I10))))/2</f>
        <v>54.506802721088434</v>
      </c>
    </row>
    <row r="11" spans="1:11" ht="26.25" thickTop="1" thickBot="1">
      <c r="A11" s="1">
        <v>8</v>
      </c>
      <c r="B11" s="2" t="s">
        <v>18</v>
      </c>
      <c r="C11" s="3">
        <f t="shared" si="0"/>
        <v>0</v>
      </c>
      <c r="D11" s="4">
        <f>'[1]نهایی 1'!$B$48</f>
        <v>3400</v>
      </c>
      <c r="E11" s="5">
        <v>0</v>
      </c>
      <c r="F11" s="4">
        <f>'[1]نهایی 1'!$C$48</f>
        <v>3400</v>
      </c>
      <c r="G11" s="5">
        <v>0</v>
      </c>
      <c r="H11" s="3">
        <v>0</v>
      </c>
      <c r="I11" s="6">
        <v>3</v>
      </c>
      <c r="J11" s="6">
        <v>0</v>
      </c>
      <c r="K11" s="5">
        <v>0</v>
      </c>
    </row>
    <row r="12" spans="1:11" ht="26.25" thickTop="1" thickBot="1">
      <c r="A12" s="1">
        <v>9</v>
      </c>
      <c r="B12" s="2" t="s">
        <v>19</v>
      </c>
      <c r="C12" s="3">
        <f t="shared" si="0"/>
        <v>0.15249266862170088</v>
      </c>
      <c r="D12" s="4">
        <f>'[1]نهایی 1'!$B$16+'[2]نهایی 1'!$B$9</f>
        <v>17732</v>
      </c>
      <c r="E12" s="5">
        <f>'[1]نهایی 2'!$C$5</f>
        <v>2704</v>
      </c>
      <c r="F12" s="4">
        <f>'[1]نهایی 1'!$C$16+'[2]نهایی 1'!$D$9</f>
        <v>17732</v>
      </c>
      <c r="G12" s="5">
        <v>2004</v>
      </c>
      <c r="H12" s="3">
        <f t="shared" si="1"/>
        <v>0.74112426035502954</v>
      </c>
      <c r="I12" s="6">
        <v>4</v>
      </c>
      <c r="J12" s="6">
        <v>3</v>
      </c>
      <c r="K12" s="5">
        <f>((2*15)+(100*((G12/E12)*(J12/I12))))/2*0.8</f>
        <v>34.233727810650883</v>
      </c>
    </row>
    <row r="13" spans="1:11" ht="26.25" thickTop="1" thickBot="1">
      <c r="A13" s="1">
        <v>10</v>
      </c>
      <c r="B13" s="2" t="s">
        <v>20</v>
      </c>
      <c r="C13" s="3">
        <v>0</v>
      </c>
      <c r="D13" s="4">
        <f>'[1]نهایی 1'!$B$11</f>
        <v>400</v>
      </c>
      <c r="E13" s="5">
        <v>0</v>
      </c>
      <c r="F13" s="4">
        <f>'[1]نهایی 1'!$C$11</f>
        <v>350</v>
      </c>
      <c r="G13" s="5">
        <v>0</v>
      </c>
      <c r="H13" s="3">
        <v>0</v>
      </c>
      <c r="I13" s="6">
        <v>1</v>
      </c>
      <c r="J13" s="6">
        <v>0</v>
      </c>
      <c r="K13" s="5">
        <v>0</v>
      </c>
    </row>
    <row r="14" spans="1:11" ht="26.25" thickTop="1" thickBot="1">
      <c r="A14" s="1">
        <v>11</v>
      </c>
      <c r="B14" s="2" t="s">
        <v>21</v>
      </c>
      <c r="C14" s="3">
        <f t="shared" si="0"/>
        <v>3.3018867924528301E-2</v>
      </c>
      <c r="D14" s="4">
        <f>'[1]نهایی 1'!$B$69</f>
        <v>4240</v>
      </c>
      <c r="E14" s="5">
        <f>'[1]نهایی 2'!$C$34</f>
        <v>140</v>
      </c>
      <c r="F14" s="4">
        <f>'[1]نهایی 1'!$C$69</f>
        <v>420</v>
      </c>
      <c r="G14" s="5">
        <v>140</v>
      </c>
      <c r="H14" s="3">
        <f t="shared" si="1"/>
        <v>1</v>
      </c>
      <c r="I14" s="6">
        <v>2</v>
      </c>
      <c r="J14" s="6">
        <v>1</v>
      </c>
      <c r="K14" s="5">
        <f>((2*3)+(100*((G14/E14)*(J14/I14))))/2*0.8</f>
        <v>22.400000000000002</v>
      </c>
    </row>
    <row r="15" spans="1:11" ht="26.25" thickTop="1" thickBot="1">
      <c r="A15" s="1">
        <v>12</v>
      </c>
      <c r="B15" s="2" t="s">
        <v>22</v>
      </c>
      <c r="C15" s="3">
        <f t="shared" si="0"/>
        <v>0</v>
      </c>
      <c r="D15" s="4">
        <f>'[2]نهایی 1'!$B$2</f>
        <v>22000</v>
      </c>
      <c r="E15" s="4">
        <v>0</v>
      </c>
      <c r="F15" s="4">
        <f>'[2]نهایی 1'!$D$2</f>
        <v>2850</v>
      </c>
      <c r="G15" s="5">
        <v>0</v>
      </c>
      <c r="H15" s="3">
        <v>0</v>
      </c>
      <c r="I15" s="6">
        <v>2</v>
      </c>
      <c r="J15" s="6">
        <v>0</v>
      </c>
      <c r="K15" s="5">
        <v>0</v>
      </c>
    </row>
    <row r="16" spans="1:11" ht="31.5" thickTop="1" thickBot="1">
      <c r="A16" s="45" t="s">
        <v>23</v>
      </c>
      <c r="B16" s="45"/>
      <c r="C16" s="8">
        <f>E16/D16</f>
        <v>0.28402290236951627</v>
      </c>
      <c r="D16" s="9">
        <f>SUM(D4:D15)</f>
        <v>331738.59999999998</v>
      </c>
      <c r="E16" s="5">
        <f>SUM(E4:E15)</f>
        <v>94221.36</v>
      </c>
      <c r="F16" s="9">
        <f>SUM(F4:F15)</f>
        <v>221514.24000000002</v>
      </c>
      <c r="G16" s="5">
        <f>SUM(G4:G15)</f>
        <v>32341</v>
      </c>
      <c r="H16" s="3">
        <f>G16/E16</f>
        <v>0.3432448862975444</v>
      </c>
      <c r="I16" s="10">
        <f>SUM(I4:I15)</f>
        <v>64</v>
      </c>
      <c r="J16" s="10">
        <f>SUM(J4:J15)</f>
        <v>27</v>
      </c>
      <c r="K16" s="5">
        <f>(65+(100*((G16/E16)*(J16/I16))))/2*0.9</f>
        <v>35.766289638304947</v>
      </c>
    </row>
    <row r="17" spans="1:11" ht="26.25" customHeight="1" thickTop="1" thickBot="1">
      <c r="A17" s="58"/>
      <c r="B17" s="59"/>
      <c r="C17" s="59"/>
      <c r="D17" s="59"/>
      <c r="E17" s="59"/>
      <c r="F17" s="59"/>
      <c r="G17" s="59"/>
      <c r="H17" s="59"/>
      <c r="I17" s="59"/>
      <c r="J17" s="60"/>
      <c r="K17" s="19"/>
    </row>
    <row r="18" spans="1:11" ht="27.75" thickTop="1" thickBot="1">
      <c r="A18" s="41" t="s">
        <v>24</v>
      </c>
      <c r="B18" s="42"/>
      <c r="C18" s="42"/>
      <c r="D18" s="42"/>
      <c r="E18" s="42"/>
      <c r="F18" s="42"/>
      <c r="G18" s="42"/>
      <c r="H18" s="42"/>
      <c r="I18" s="42"/>
      <c r="J18" s="42"/>
      <c r="K18" s="43"/>
    </row>
    <row r="19" spans="1:11" ht="26.25" thickTop="1" thickBot="1">
      <c r="A19" s="1">
        <v>13</v>
      </c>
      <c r="B19" s="7" t="s">
        <v>25</v>
      </c>
      <c r="C19" s="3">
        <f t="shared" ref="C19:C24" si="2">E19/D19</f>
        <v>0</v>
      </c>
      <c r="D19" s="4">
        <f>'[1]نهایی 1'!$B$21</f>
        <v>4000</v>
      </c>
      <c r="E19" s="5">
        <v>0</v>
      </c>
      <c r="F19" s="4">
        <f>'[1]نهایی 1'!$C$21</f>
        <v>1600</v>
      </c>
      <c r="G19" s="5">
        <v>0</v>
      </c>
      <c r="H19" s="3">
        <v>0</v>
      </c>
      <c r="I19" s="6">
        <v>1</v>
      </c>
      <c r="J19" s="6">
        <v>0</v>
      </c>
      <c r="K19" s="5">
        <v>0</v>
      </c>
    </row>
    <row r="20" spans="1:11" ht="26.25" thickTop="1" thickBot="1">
      <c r="A20" s="1">
        <v>14</v>
      </c>
      <c r="B20" s="7" t="s">
        <v>26</v>
      </c>
      <c r="C20" s="3">
        <v>0</v>
      </c>
      <c r="D20" s="4">
        <f>'[1]نهایی 1'!$B$39</f>
        <v>2725</v>
      </c>
      <c r="E20" s="5">
        <v>0</v>
      </c>
      <c r="F20" s="4">
        <f>'[1]نهایی 1'!$C$39</f>
        <v>1805</v>
      </c>
      <c r="G20" s="5">
        <v>0</v>
      </c>
      <c r="H20" s="3">
        <v>0</v>
      </c>
      <c r="I20" s="6">
        <v>2</v>
      </c>
      <c r="J20" s="6">
        <v>0</v>
      </c>
      <c r="K20" s="5">
        <v>0</v>
      </c>
    </row>
    <row r="21" spans="1:11" ht="26.25" thickTop="1" thickBot="1">
      <c r="A21" s="1">
        <v>15</v>
      </c>
      <c r="B21" s="7" t="s">
        <v>27</v>
      </c>
      <c r="C21" s="3">
        <f t="shared" si="2"/>
        <v>4.519774011299435E-2</v>
      </c>
      <c r="D21" s="4">
        <f>'[1]نهایی 1'!$B$32+'[2]نهایی 1'!$B$7</f>
        <v>17700</v>
      </c>
      <c r="E21" s="5">
        <f>'[1]نهایی 2'!$C$17</f>
        <v>800</v>
      </c>
      <c r="F21" s="4">
        <f>'[1]نهایی 1'!$C$32+'[2]نهایی 1'!$D$7</f>
        <v>16825</v>
      </c>
      <c r="G21" s="5">
        <v>155</v>
      </c>
      <c r="H21" s="3">
        <f t="shared" ref="H21:H24" si="3">G21/E21</f>
        <v>0.19375000000000001</v>
      </c>
      <c r="I21" s="6">
        <v>5</v>
      </c>
      <c r="J21" s="6">
        <v>1</v>
      </c>
      <c r="K21" s="5">
        <f>((2*5)+(100*((G21/E21)*(J21/I21))))/2*0.8</f>
        <v>5.5500000000000007</v>
      </c>
    </row>
    <row r="22" spans="1:11" ht="26.25" thickTop="1" thickBot="1">
      <c r="A22" s="1">
        <v>16</v>
      </c>
      <c r="B22" s="7" t="s">
        <v>28</v>
      </c>
      <c r="C22" s="3">
        <f t="shared" si="2"/>
        <v>1</v>
      </c>
      <c r="D22" s="4">
        <f>'[2]نهایی 1'!$B$18</f>
        <v>11000</v>
      </c>
      <c r="E22" s="4">
        <v>11000</v>
      </c>
      <c r="F22" s="4">
        <f>'[2]نهایی 1'!$D$18</f>
        <v>8425</v>
      </c>
      <c r="G22" s="5">
        <v>3350</v>
      </c>
      <c r="H22" s="3">
        <f t="shared" si="3"/>
        <v>0.30454545454545456</v>
      </c>
      <c r="I22" s="6">
        <v>1</v>
      </c>
      <c r="J22" s="6">
        <v>1</v>
      </c>
      <c r="K22" s="5">
        <f>(100+(100*((G22/E22)*(J22/I22))))/2*0.9</f>
        <v>58.70454545454546</v>
      </c>
    </row>
    <row r="23" spans="1:11" ht="26.25" thickTop="1" thickBot="1">
      <c r="A23" s="1">
        <v>17</v>
      </c>
      <c r="B23" s="7" t="s">
        <v>29</v>
      </c>
      <c r="C23" s="3">
        <f t="shared" si="2"/>
        <v>0.72678176184152277</v>
      </c>
      <c r="D23" s="4">
        <f>'[1]نهایی 1'!$B$23+'[2]نهایی 1'!$B$16</f>
        <v>22590</v>
      </c>
      <c r="E23" s="5">
        <f>'[1]نهایی 2'!$C$9</f>
        <v>16418</v>
      </c>
      <c r="F23" s="4">
        <f>'[1]نهایی 1'!$C$23+'[2]نهایی 1'!$D$16</f>
        <v>19517</v>
      </c>
      <c r="G23" s="5">
        <v>3916</v>
      </c>
      <c r="H23" s="3">
        <f t="shared" si="3"/>
        <v>0.23851869898891462</v>
      </c>
      <c r="I23" s="6">
        <v>18</v>
      </c>
      <c r="J23" s="6">
        <v>5</v>
      </c>
      <c r="K23" s="5">
        <f>(100+(100*((G23/E23)*(J23/I23))))/2*0.9</f>
        <v>47.981483737361437</v>
      </c>
    </row>
    <row r="24" spans="1:11" ht="31.5" thickTop="1" thickBot="1">
      <c r="A24" s="45" t="s">
        <v>30</v>
      </c>
      <c r="B24" s="45"/>
      <c r="C24" s="8">
        <f t="shared" si="2"/>
        <v>0.48639145048694304</v>
      </c>
      <c r="D24" s="9">
        <f>SUM(D19:D23)</f>
        <v>58015</v>
      </c>
      <c r="E24" s="5">
        <f>SUM(E19:E23)</f>
        <v>28218</v>
      </c>
      <c r="F24" s="9">
        <f>SUM(F19:F23)</f>
        <v>48172</v>
      </c>
      <c r="G24" s="5">
        <f>SUM(G19:G23)</f>
        <v>7421</v>
      </c>
      <c r="H24" s="3">
        <f t="shared" si="3"/>
        <v>0.26298816358352822</v>
      </c>
      <c r="I24" s="10">
        <f>SUM(I19:I23)</f>
        <v>27</v>
      </c>
      <c r="J24" s="10">
        <f>SUM(J19:J23)</f>
        <v>7</v>
      </c>
      <c r="K24" s="5">
        <f>(80+(100*((G24/E24)*(J24/I24))))/2*0.9</f>
        <v>39.068195241807828</v>
      </c>
    </row>
    <row r="25" spans="1:11" ht="27.75" thickTop="1" thickBot="1">
      <c r="A25" s="49"/>
      <c r="B25" s="50"/>
      <c r="C25" s="50"/>
      <c r="D25" s="50"/>
      <c r="E25" s="50"/>
      <c r="F25" s="50"/>
      <c r="G25" s="50"/>
      <c r="H25" s="50"/>
      <c r="I25" s="50"/>
      <c r="J25" s="51"/>
      <c r="K25" s="19"/>
    </row>
    <row r="26" spans="1:11" ht="27.75" thickTop="1" thickBot="1">
      <c r="A26" s="41" t="s">
        <v>31</v>
      </c>
      <c r="B26" s="42"/>
      <c r="C26" s="42"/>
      <c r="D26" s="42"/>
      <c r="E26" s="42"/>
      <c r="F26" s="42"/>
      <c r="G26" s="42"/>
      <c r="H26" s="42"/>
      <c r="I26" s="42"/>
      <c r="J26" s="42"/>
      <c r="K26" s="43"/>
    </row>
    <row r="27" spans="1:11" ht="26.25" thickTop="1" thickBot="1">
      <c r="A27" s="11">
        <v>18</v>
      </c>
      <c r="B27" s="7" t="s">
        <v>32</v>
      </c>
      <c r="C27" s="3">
        <f t="shared" ref="C27:C33" si="4">E27/D27</f>
        <v>0.24071394114809455</v>
      </c>
      <c r="D27" s="4">
        <f>'[1]نهایی 1'!$B$33</f>
        <v>12438</v>
      </c>
      <c r="E27" s="5">
        <f>'[1]نهایی 2'!$C$18</f>
        <v>2994</v>
      </c>
      <c r="F27" s="4">
        <f>'[1]نهایی 1'!$C$33</f>
        <v>10218</v>
      </c>
      <c r="G27" s="5">
        <v>2088</v>
      </c>
      <c r="H27" s="3">
        <f t="shared" ref="H27:H33" si="5">G27/E27</f>
        <v>0.69739478957915835</v>
      </c>
      <c r="I27" s="6">
        <v>1</v>
      </c>
      <c r="J27" s="6">
        <v>1</v>
      </c>
      <c r="K27" s="5">
        <f>((2*24)+(100*((G27/E27)*(J27/I27))))/2*0.8</f>
        <v>47.095791583166339</v>
      </c>
    </row>
    <row r="28" spans="1:11" ht="26.25" thickTop="1" thickBot="1">
      <c r="A28" s="11">
        <v>19</v>
      </c>
      <c r="B28" s="7" t="s">
        <v>33</v>
      </c>
      <c r="C28" s="3">
        <v>0</v>
      </c>
      <c r="D28" s="4">
        <f>'[1]نهایی 1'!$B$34</f>
        <v>2640</v>
      </c>
      <c r="E28" s="5">
        <v>0</v>
      </c>
      <c r="F28" s="4">
        <f>'[1]نهایی 1'!$C$34</f>
        <v>286</v>
      </c>
      <c r="G28" s="5">
        <v>0</v>
      </c>
      <c r="H28" s="3">
        <v>0</v>
      </c>
      <c r="I28" s="6">
        <v>1</v>
      </c>
      <c r="J28" s="6">
        <v>0</v>
      </c>
      <c r="K28" s="5">
        <v>0</v>
      </c>
    </row>
    <row r="29" spans="1:11" ht="26.25" thickTop="1" thickBot="1">
      <c r="A29" s="11">
        <v>20</v>
      </c>
      <c r="B29" s="7" t="s">
        <v>34</v>
      </c>
      <c r="C29" s="3">
        <f t="shared" si="4"/>
        <v>0</v>
      </c>
      <c r="D29" s="4">
        <f>'[1]نهایی 1'!$B$35+'[2]نهایی 1'!$B$8</f>
        <v>10248</v>
      </c>
      <c r="E29" s="5">
        <v>0</v>
      </c>
      <c r="F29" s="4">
        <f>'[1]نهایی 1'!$C$35+'[2]نهایی 1'!$D$8</f>
        <v>9384</v>
      </c>
      <c r="G29" s="5">
        <v>0</v>
      </c>
      <c r="H29" s="3">
        <v>0</v>
      </c>
      <c r="I29" s="6">
        <v>2</v>
      </c>
      <c r="J29" s="6">
        <v>0</v>
      </c>
      <c r="K29" s="5">
        <v>0</v>
      </c>
    </row>
    <row r="30" spans="1:11" ht="26.25" thickTop="1" thickBot="1">
      <c r="A30" s="11">
        <v>21</v>
      </c>
      <c r="B30" s="7" t="s">
        <v>35</v>
      </c>
      <c r="C30" s="3">
        <v>0</v>
      </c>
      <c r="D30" s="4">
        <f>'[1]نهایی 1'!$B$10</f>
        <v>337.5</v>
      </c>
      <c r="E30" s="5">
        <v>0</v>
      </c>
      <c r="F30" s="4">
        <f>'[1]نهایی 1'!$C$10</f>
        <v>337.5</v>
      </c>
      <c r="G30" s="5">
        <v>0</v>
      </c>
      <c r="H30" s="3">
        <v>0</v>
      </c>
      <c r="I30" s="6">
        <v>1</v>
      </c>
      <c r="J30" s="6">
        <v>0</v>
      </c>
      <c r="K30" s="5">
        <v>0</v>
      </c>
    </row>
    <row r="31" spans="1:11" ht="26.25" thickTop="1" thickBot="1">
      <c r="A31" s="11">
        <v>22</v>
      </c>
      <c r="B31" s="7" t="s">
        <v>36</v>
      </c>
      <c r="C31" s="3">
        <f t="shared" si="4"/>
        <v>0.94501718213058417</v>
      </c>
      <c r="D31" s="4">
        <f>'[1]نهایی 1'!$B$27</f>
        <v>8730</v>
      </c>
      <c r="E31" s="5">
        <f>'[1]نهایی 2'!$C$13</f>
        <v>8250</v>
      </c>
      <c r="F31" s="4">
        <f>'[1]نهایی 1'!$C$27</f>
        <v>5200</v>
      </c>
      <c r="G31" s="5">
        <v>2395</v>
      </c>
      <c r="H31" s="3">
        <f t="shared" si="5"/>
        <v>0.29030303030303028</v>
      </c>
      <c r="I31" s="6">
        <v>4</v>
      </c>
      <c r="J31" s="6">
        <v>3</v>
      </c>
      <c r="K31" s="5">
        <f>(100+(100*((G31/E31)*(J31/I31))))/2*0.9</f>
        <v>54.797727272727272</v>
      </c>
    </row>
    <row r="32" spans="1:11" ht="26.25" thickTop="1" thickBot="1">
      <c r="A32" s="11">
        <v>23</v>
      </c>
      <c r="B32" s="7" t="s">
        <v>37</v>
      </c>
      <c r="C32" s="3">
        <f t="shared" si="4"/>
        <v>0</v>
      </c>
      <c r="D32" s="5">
        <f>'[2]نهایی 1'!$B$20+'[2]نهایی 1'!$C$20</f>
        <v>12000</v>
      </c>
      <c r="E32" s="5">
        <v>0</v>
      </c>
      <c r="F32" s="5">
        <f>'[2]نهایی 1'!$D$20</f>
        <v>3020</v>
      </c>
      <c r="G32" s="5">
        <v>0</v>
      </c>
      <c r="H32" s="3">
        <v>0</v>
      </c>
      <c r="I32" s="10">
        <v>1</v>
      </c>
      <c r="J32" s="10">
        <v>0</v>
      </c>
      <c r="K32" s="5">
        <v>0</v>
      </c>
    </row>
    <row r="33" spans="1:11" ht="31.5" thickTop="1" thickBot="1">
      <c r="A33" s="45" t="s">
        <v>38</v>
      </c>
      <c r="B33" s="45"/>
      <c r="C33" s="8">
        <f t="shared" si="4"/>
        <v>0.24236153771541272</v>
      </c>
      <c r="D33" s="9">
        <f>SUM(D27:D32)</f>
        <v>46393.5</v>
      </c>
      <c r="E33" s="9">
        <f>SUM(E27:E32)</f>
        <v>11244</v>
      </c>
      <c r="F33" s="9">
        <f>SUM(F27:F32)</f>
        <v>28445.5</v>
      </c>
      <c r="G33" s="5">
        <f>SUM(G27:G32)</f>
        <v>4483</v>
      </c>
      <c r="H33" s="3">
        <f t="shared" si="5"/>
        <v>0.39870152970473144</v>
      </c>
      <c r="I33" s="10">
        <f>SUM(I27:I32)</f>
        <v>10</v>
      </c>
      <c r="J33" s="10">
        <f>SUM(J27:J32)</f>
        <v>4</v>
      </c>
      <c r="K33" s="5">
        <f>((2*24)+(100*((G33/E33)*(J33/I33))))/2*0.8</f>
        <v>25.579224475275705</v>
      </c>
    </row>
    <row r="34" spans="1:11" s="12" customFormat="1" ht="26.25" customHeight="1" thickTop="1" thickBot="1">
      <c r="A34" s="52"/>
      <c r="B34" s="53"/>
      <c r="C34" s="53"/>
      <c r="D34" s="53"/>
      <c r="E34" s="53"/>
      <c r="F34" s="53"/>
      <c r="G34" s="53"/>
      <c r="H34" s="53"/>
      <c r="I34" s="53"/>
      <c r="J34" s="54"/>
      <c r="K34" s="5"/>
    </row>
    <row r="35" spans="1:11" ht="27.75" thickTop="1" thickBot="1">
      <c r="A35" s="41" t="s">
        <v>39</v>
      </c>
      <c r="B35" s="42"/>
      <c r="C35" s="42"/>
      <c r="D35" s="42"/>
      <c r="E35" s="42"/>
      <c r="F35" s="42"/>
      <c r="G35" s="42"/>
      <c r="H35" s="42"/>
      <c r="I35" s="42"/>
      <c r="J35" s="42"/>
      <c r="K35" s="43"/>
    </row>
    <row r="36" spans="1:11" ht="26.25" thickTop="1" thickBot="1">
      <c r="A36" s="11">
        <v>24</v>
      </c>
      <c r="B36" s="13" t="s">
        <v>40</v>
      </c>
      <c r="C36" s="3">
        <v>0</v>
      </c>
      <c r="D36" s="5">
        <f>'[2]نهایی 1'!$B$22</f>
        <v>2000</v>
      </c>
      <c r="E36" s="5">
        <v>0</v>
      </c>
      <c r="F36" s="5">
        <f>'[2]نهایی 1'!$D$22</f>
        <v>1050</v>
      </c>
      <c r="G36" s="5">
        <v>0</v>
      </c>
      <c r="H36" s="3">
        <v>0</v>
      </c>
      <c r="I36" s="10">
        <v>1</v>
      </c>
      <c r="J36" s="10">
        <v>0</v>
      </c>
      <c r="K36" s="5">
        <v>0</v>
      </c>
    </row>
    <row r="37" spans="1:11" ht="26.25" thickTop="1" thickBot="1">
      <c r="A37" s="11">
        <v>25</v>
      </c>
      <c r="B37" s="7" t="s">
        <v>41</v>
      </c>
      <c r="C37" s="3">
        <f t="shared" ref="C37:C38" si="6">E37/D37</f>
        <v>0.91911764705882348</v>
      </c>
      <c r="D37" s="5">
        <f>'[2]نهایی 1'!$B$11</f>
        <v>2720</v>
      </c>
      <c r="E37" s="5">
        <v>2500</v>
      </c>
      <c r="F37" s="5">
        <f>'[2]نهایی 1'!$D$11</f>
        <v>2570</v>
      </c>
      <c r="G37" s="5">
        <v>0</v>
      </c>
      <c r="H37" s="3">
        <v>0</v>
      </c>
      <c r="I37" s="6">
        <v>2</v>
      </c>
      <c r="J37" s="6">
        <v>1</v>
      </c>
      <c r="K37" s="5">
        <f>(100+(100*((G37/E37)*(J37/I37))))/2*0.9</f>
        <v>45</v>
      </c>
    </row>
    <row r="38" spans="1:11" ht="31.5" thickTop="1" thickBot="1">
      <c r="A38" s="45" t="s">
        <v>42</v>
      </c>
      <c r="B38" s="45"/>
      <c r="C38" s="8">
        <f t="shared" si="6"/>
        <v>0.52966101694915257</v>
      </c>
      <c r="D38" s="9">
        <f>SUM(D36:D37)</f>
        <v>4720</v>
      </c>
      <c r="E38" s="5">
        <f>SUM(E36:E37)</f>
        <v>2500</v>
      </c>
      <c r="F38" s="9">
        <f>SUM(F36:F37)</f>
        <v>3620</v>
      </c>
      <c r="G38" s="5">
        <f>SUM(G36:G37)</f>
        <v>0</v>
      </c>
      <c r="H38" s="3">
        <v>0</v>
      </c>
      <c r="I38" s="10">
        <f>SUM(I36:I37)</f>
        <v>3</v>
      </c>
      <c r="J38" s="10">
        <v>1</v>
      </c>
      <c r="K38" s="5">
        <f>(100+(100*((G38/E38)*(J38/I38))))/2*0.9</f>
        <v>45</v>
      </c>
    </row>
    <row r="39" spans="1:11" ht="27.75" thickTop="1" thickBo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19"/>
    </row>
    <row r="40" spans="1:11" ht="27.75" thickTop="1" thickBot="1">
      <c r="A40" s="41" t="s">
        <v>43</v>
      </c>
      <c r="B40" s="42"/>
      <c r="C40" s="42"/>
      <c r="D40" s="42"/>
      <c r="E40" s="42"/>
      <c r="F40" s="42"/>
      <c r="G40" s="42"/>
      <c r="H40" s="42"/>
      <c r="I40" s="42"/>
      <c r="J40" s="42"/>
      <c r="K40" s="43"/>
    </row>
    <row r="41" spans="1:11" ht="26.25" thickTop="1" thickBot="1">
      <c r="A41" s="11">
        <v>26</v>
      </c>
      <c r="B41" s="13" t="s">
        <v>44</v>
      </c>
      <c r="C41" s="3">
        <f t="shared" ref="C41:C47" si="7">E41/D41</f>
        <v>1</v>
      </c>
      <c r="D41" s="4">
        <f>'[1]نهایی 1'!$B$53</f>
        <v>9216</v>
      </c>
      <c r="E41" s="9">
        <f>'[1]نهایی 2'!$C$26</f>
        <v>9216</v>
      </c>
      <c r="F41" s="4">
        <f>'[1]نهایی 1'!$C$53</f>
        <v>9216</v>
      </c>
      <c r="G41" s="5">
        <v>2544</v>
      </c>
      <c r="H41" s="3">
        <f t="shared" ref="H41:H47" si="8">G41/E41</f>
        <v>0.27604166666666669</v>
      </c>
      <c r="I41" s="10">
        <v>2</v>
      </c>
      <c r="J41" s="10">
        <v>2</v>
      </c>
      <c r="K41" s="5">
        <f>(100+(100*((G41/E41)*(J41/I41))))/2*0.9</f>
        <v>57.421875</v>
      </c>
    </row>
    <row r="42" spans="1:11" ht="26.25" thickTop="1" thickBot="1">
      <c r="A42" s="11">
        <v>27</v>
      </c>
      <c r="B42" s="13" t="s">
        <v>45</v>
      </c>
      <c r="C42" s="3">
        <f t="shared" si="7"/>
        <v>1</v>
      </c>
      <c r="D42" s="4">
        <f>'[1]نهایی 1'!$B$38</f>
        <v>11256</v>
      </c>
      <c r="E42" s="9">
        <f>'[1]نهایی 2'!$C$19</f>
        <v>11256</v>
      </c>
      <c r="F42" s="4">
        <f>'[1]نهایی 1'!$C$38</f>
        <v>7608</v>
      </c>
      <c r="G42" s="5">
        <v>2328</v>
      </c>
      <c r="H42" s="3">
        <f t="shared" si="8"/>
        <v>0.2068230277185501</v>
      </c>
      <c r="I42" s="10">
        <v>2</v>
      </c>
      <c r="J42" s="10">
        <v>2</v>
      </c>
      <c r="K42" s="5">
        <f>((100+(100*((G42/E42)*(J42/I42))))/2)*0.9</f>
        <v>54.307036247334757</v>
      </c>
    </row>
    <row r="43" spans="1:11" ht="26.25" thickTop="1" thickBot="1">
      <c r="A43" s="11">
        <v>28</v>
      </c>
      <c r="B43" s="13" t="s">
        <v>46</v>
      </c>
      <c r="C43" s="3">
        <f t="shared" si="7"/>
        <v>1</v>
      </c>
      <c r="D43" s="4">
        <f>'[1]نهایی 1'!$B$45</f>
        <v>10396</v>
      </c>
      <c r="E43" s="9">
        <f>'[1]نهایی 2'!$C$22</f>
        <v>10396</v>
      </c>
      <c r="F43" s="4">
        <f>'[1]نهایی 1'!$C$45</f>
        <v>8042</v>
      </c>
      <c r="G43" s="5">
        <v>2402</v>
      </c>
      <c r="H43" s="3">
        <f t="shared" si="8"/>
        <v>0.23105040400153906</v>
      </c>
      <c r="I43" s="10">
        <v>6</v>
      </c>
      <c r="J43" s="10">
        <v>6</v>
      </c>
      <c r="K43" s="5">
        <f>((100+(100*((G43/E43)*(J43/I43))))/2)*0.9</f>
        <v>55.397268180069261</v>
      </c>
    </row>
    <row r="44" spans="1:11" ht="26.25" thickTop="1" thickBot="1">
      <c r="A44" s="11">
        <v>29</v>
      </c>
      <c r="B44" s="13" t="s">
        <v>47</v>
      </c>
      <c r="C44" s="3">
        <f t="shared" si="7"/>
        <v>0.41187463292220622</v>
      </c>
      <c r="D44" s="4">
        <f>'[1]نهایی 1'!$B$47</f>
        <v>18729</v>
      </c>
      <c r="E44" s="9">
        <f>'[1]نهایی 2'!$C$23</f>
        <v>7714</v>
      </c>
      <c r="F44" s="4">
        <f>'[1]نهایی 1'!$C$47</f>
        <v>8145</v>
      </c>
      <c r="G44" s="5">
        <v>480</v>
      </c>
      <c r="H44" s="3">
        <f t="shared" si="8"/>
        <v>6.22245268343272E-2</v>
      </c>
      <c r="I44" s="10">
        <v>8</v>
      </c>
      <c r="J44" s="10">
        <v>5</v>
      </c>
      <c r="K44" s="5">
        <f>((80+(100*((G44/E44)*(J44/I44))))/2)*0.9</f>
        <v>37.750064817215453</v>
      </c>
    </row>
    <row r="45" spans="1:11" ht="26.25" thickTop="1" thickBot="1">
      <c r="A45" s="11">
        <v>30</v>
      </c>
      <c r="B45" s="13" t="s">
        <v>48</v>
      </c>
      <c r="C45" s="3">
        <f t="shared" si="7"/>
        <v>0.9984007310943569</v>
      </c>
      <c r="D45" s="4">
        <f>'[1]نهایی 1'!$B$41</f>
        <v>26262</v>
      </c>
      <c r="E45" s="9">
        <f>'[1]نهایی 2'!$C$20</f>
        <v>26220</v>
      </c>
      <c r="F45" s="4">
        <f>'[1]نهایی 1'!$C$41</f>
        <v>19456</v>
      </c>
      <c r="G45" s="5">
        <v>5426</v>
      </c>
      <c r="H45" s="3">
        <f t="shared" si="8"/>
        <v>0.20694126620900077</v>
      </c>
      <c r="I45" s="10">
        <v>7</v>
      </c>
      <c r="J45" s="10">
        <v>7</v>
      </c>
      <c r="K45" s="5">
        <f>((100+(100*((G45/E45)*(J45/I45))))/2)*0.9</f>
        <v>54.312356979405038</v>
      </c>
    </row>
    <row r="46" spans="1:11" ht="26.25" thickTop="1" thickBot="1">
      <c r="A46" s="11">
        <v>31</v>
      </c>
      <c r="B46" s="13" t="s">
        <v>49</v>
      </c>
      <c r="C46" s="3">
        <v>0</v>
      </c>
      <c r="D46" s="4">
        <f>'[1]نهایی 1'!$B$7</f>
        <v>1950</v>
      </c>
      <c r="E46" s="9">
        <v>0</v>
      </c>
      <c r="F46" s="4">
        <f>'[1]نهایی 1'!$C$7</f>
        <v>850</v>
      </c>
      <c r="G46" s="5">
        <v>0</v>
      </c>
      <c r="H46" s="3">
        <v>0</v>
      </c>
      <c r="I46" s="10">
        <v>2</v>
      </c>
      <c r="J46" s="10">
        <v>0</v>
      </c>
      <c r="K46" s="5">
        <v>0</v>
      </c>
    </row>
    <row r="47" spans="1:11" ht="31.5" thickTop="1" thickBot="1">
      <c r="A47" s="45" t="s">
        <v>50</v>
      </c>
      <c r="B47" s="45"/>
      <c r="C47" s="8">
        <f t="shared" si="7"/>
        <v>0.83283424796617356</v>
      </c>
      <c r="D47" s="9">
        <f>SUM(D41:D46)</f>
        <v>77809</v>
      </c>
      <c r="E47" s="9">
        <f>SUM(E41:E46)</f>
        <v>64802</v>
      </c>
      <c r="F47" s="9">
        <f>SUM(F41:F46)</f>
        <v>53317</v>
      </c>
      <c r="G47" s="5">
        <f>SUM(G41:G46)</f>
        <v>13180</v>
      </c>
      <c r="H47" s="3">
        <f t="shared" si="8"/>
        <v>0.20338878429678095</v>
      </c>
      <c r="I47" s="10">
        <f>SUM(I41:I46)</f>
        <v>27</v>
      </c>
      <c r="J47" s="10">
        <f>SUM(J41:J46)</f>
        <v>22</v>
      </c>
      <c r="K47" s="5">
        <f>((100+(100*((G47/E47)*(J47/I47))))/2)*0.8</f>
        <v>46.628967784487678</v>
      </c>
    </row>
    <row r="48" spans="1:11" ht="27.75" thickTop="1" thickBo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19"/>
    </row>
    <row r="49" spans="1:11" ht="27.75" thickTop="1" thickBot="1">
      <c r="A49" s="41" t="s">
        <v>51</v>
      </c>
      <c r="B49" s="42"/>
      <c r="C49" s="42"/>
      <c r="D49" s="42"/>
      <c r="E49" s="42"/>
      <c r="F49" s="42"/>
      <c r="G49" s="42"/>
      <c r="H49" s="42"/>
      <c r="I49" s="42"/>
      <c r="J49" s="42"/>
      <c r="K49" s="43"/>
    </row>
    <row r="50" spans="1:11" ht="26.25" thickTop="1" thickBot="1">
      <c r="A50" s="11">
        <v>32</v>
      </c>
      <c r="B50" s="7" t="s">
        <v>52</v>
      </c>
      <c r="C50" s="3">
        <f t="shared" ref="C50:C53" si="9">E50/D50</f>
        <v>0.21460980036297642</v>
      </c>
      <c r="D50" s="4">
        <f>'[1]نهایی 1'!$B$26+'[2]نهایی 1'!$B$17</f>
        <v>44080</v>
      </c>
      <c r="E50" s="5">
        <f>'[1]نهایی 2'!$C$12</f>
        <v>9460</v>
      </c>
      <c r="F50" s="4">
        <f>'[1]نهایی 1'!$C$26+'[2]نهایی 1'!$D$17</f>
        <v>32424</v>
      </c>
      <c r="G50" s="5">
        <v>7656</v>
      </c>
      <c r="H50" s="3">
        <f t="shared" ref="H50:H53" si="10">G50/E50</f>
        <v>0.80930232558139537</v>
      </c>
      <c r="I50" s="6">
        <v>7</v>
      </c>
      <c r="J50" s="6">
        <v>1</v>
      </c>
      <c r="K50" s="5">
        <f>((2*21)+(100*((G50/E50)*(J50/I50))))/2*0.9</f>
        <v>24.102657807308972</v>
      </c>
    </row>
    <row r="51" spans="1:11" ht="26.25" thickTop="1" thickBot="1">
      <c r="A51" s="11">
        <v>33</v>
      </c>
      <c r="B51" s="7" t="s">
        <v>53</v>
      </c>
      <c r="C51" s="3">
        <f t="shared" si="9"/>
        <v>0.69869402985074625</v>
      </c>
      <c r="D51" s="4">
        <f>'[1]نهایی 1'!$B$52</f>
        <v>42880</v>
      </c>
      <c r="E51" s="5">
        <f>'[1]نهایی 2'!$C$25</f>
        <v>29960</v>
      </c>
      <c r="F51" s="4">
        <f>'[1]نهایی 1'!$C$52</f>
        <v>32120</v>
      </c>
      <c r="G51" s="5">
        <v>14730</v>
      </c>
      <c r="H51" s="3">
        <f t="shared" si="10"/>
        <v>0.49165554072096129</v>
      </c>
      <c r="I51" s="6">
        <v>19</v>
      </c>
      <c r="J51" s="6">
        <v>6</v>
      </c>
      <c r="K51" s="5">
        <f>((100+(100*((G51/E51)*(J51/I51))))/2)*0.8</f>
        <v>46.210385777527932</v>
      </c>
    </row>
    <row r="52" spans="1:11" ht="26.25" thickTop="1" thickBot="1">
      <c r="A52" s="11">
        <v>34</v>
      </c>
      <c r="B52" s="13" t="s">
        <v>54</v>
      </c>
      <c r="C52" s="3">
        <v>0</v>
      </c>
      <c r="D52" s="5">
        <f>'[1]نهایی 1'!$B$63</f>
        <v>1580</v>
      </c>
      <c r="E52" s="5">
        <v>0</v>
      </c>
      <c r="F52" s="5">
        <f>'[1]نهایی 1'!$C$63</f>
        <v>250</v>
      </c>
      <c r="G52" s="5">
        <v>0</v>
      </c>
      <c r="H52" s="3">
        <v>0</v>
      </c>
      <c r="I52" s="10">
        <v>1</v>
      </c>
      <c r="J52" s="10">
        <v>0</v>
      </c>
      <c r="K52" s="5">
        <v>0</v>
      </c>
    </row>
    <row r="53" spans="1:11" ht="31.5" thickTop="1" thickBot="1">
      <c r="A53" s="45" t="s">
        <v>55</v>
      </c>
      <c r="B53" s="45"/>
      <c r="C53" s="8">
        <f t="shared" si="9"/>
        <v>0.44522249830585048</v>
      </c>
      <c r="D53" s="5">
        <f>SUM(D50:D52)</f>
        <v>88540</v>
      </c>
      <c r="E53" s="5">
        <f>SUM(E50:E52)</f>
        <v>39420</v>
      </c>
      <c r="F53" s="5">
        <f>SUM(F50:F52)</f>
        <v>64794</v>
      </c>
      <c r="G53" s="5">
        <f>SUM(G50:G52)</f>
        <v>22386</v>
      </c>
      <c r="H53" s="3">
        <f t="shared" si="10"/>
        <v>0.56788432267884326</v>
      </c>
      <c r="I53" s="10">
        <f>SUM(I50:I52)</f>
        <v>27</v>
      </c>
      <c r="J53" s="10">
        <f>SUM(J50:J52)</f>
        <v>7</v>
      </c>
      <c r="K53" s="5">
        <f>((80+(100*((G53/E53)*(J53/I53))))/2)*0.8</f>
        <v>37.889170753706523</v>
      </c>
    </row>
    <row r="54" spans="1:11" ht="27.75" thickTop="1" thickBo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19"/>
    </row>
    <row r="55" spans="1:11" ht="27.75" thickTop="1" thickBot="1">
      <c r="A55" s="41" t="s">
        <v>56</v>
      </c>
      <c r="B55" s="42"/>
      <c r="C55" s="42"/>
      <c r="D55" s="42"/>
      <c r="E55" s="42"/>
      <c r="F55" s="42"/>
      <c r="G55" s="42"/>
      <c r="H55" s="42"/>
      <c r="I55" s="42"/>
      <c r="J55" s="42"/>
      <c r="K55" s="43"/>
    </row>
    <row r="56" spans="1:11" ht="26.25" thickTop="1" thickBot="1">
      <c r="A56" s="11">
        <v>35</v>
      </c>
      <c r="B56" s="13" t="s">
        <v>57</v>
      </c>
      <c r="C56" s="3">
        <v>0</v>
      </c>
      <c r="D56" s="4">
        <f>'[2]نهایی 1'!$B$26</f>
        <v>1400</v>
      </c>
      <c r="E56" s="4">
        <v>0</v>
      </c>
      <c r="F56" s="4">
        <v>0</v>
      </c>
      <c r="G56" s="5">
        <v>0</v>
      </c>
      <c r="H56" s="3">
        <v>0</v>
      </c>
      <c r="I56" s="10">
        <v>1</v>
      </c>
      <c r="J56" s="10">
        <v>0</v>
      </c>
      <c r="K56" s="5">
        <v>0</v>
      </c>
    </row>
    <row r="57" spans="1:11" ht="26.25" thickTop="1" thickBot="1">
      <c r="A57" s="1">
        <v>36</v>
      </c>
      <c r="B57" s="7" t="s">
        <v>58</v>
      </c>
      <c r="C57" s="3">
        <f t="shared" ref="C57:C59" si="11">E57/D57</f>
        <v>0</v>
      </c>
      <c r="D57" s="4">
        <f>'[1]نهایی 1'!$B$44</f>
        <v>9262.880000000001</v>
      </c>
      <c r="E57" s="4">
        <v>0</v>
      </c>
      <c r="F57" s="4">
        <f>'[1]نهایی 1'!$C$44</f>
        <v>6023.92</v>
      </c>
      <c r="G57" s="5">
        <v>0</v>
      </c>
      <c r="H57" s="3">
        <v>0</v>
      </c>
      <c r="I57" s="6">
        <v>3</v>
      </c>
      <c r="J57" s="6">
        <v>0</v>
      </c>
      <c r="K57" s="5">
        <v>0</v>
      </c>
    </row>
    <row r="58" spans="1:11" ht="26.25" thickTop="1" thickBot="1">
      <c r="A58" s="11">
        <v>37</v>
      </c>
      <c r="B58" s="13" t="s">
        <v>59</v>
      </c>
      <c r="C58" s="3">
        <v>0</v>
      </c>
      <c r="D58" s="4">
        <f>'[2]نهایی 1'!$B$28</f>
        <v>4000</v>
      </c>
      <c r="E58" s="4">
        <v>0</v>
      </c>
      <c r="F58" s="4">
        <f>'[2]نهایی 1'!$D$28</f>
        <v>725</v>
      </c>
      <c r="G58" s="5">
        <v>0</v>
      </c>
      <c r="H58" s="3">
        <v>0</v>
      </c>
      <c r="I58" s="10">
        <v>1</v>
      </c>
      <c r="J58" s="10">
        <v>0</v>
      </c>
      <c r="K58" s="5">
        <v>0</v>
      </c>
    </row>
    <row r="59" spans="1:11" ht="31.5" thickTop="1" thickBot="1">
      <c r="A59" s="45" t="s">
        <v>60</v>
      </c>
      <c r="B59" s="45"/>
      <c r="C59" s="8">
        <f t="shared" si="11"/>
        <v>0</v>
      </c>
      <c r="D59" s="9">
        <f>SUM(D56:D58)</f>
        <v>14662.880000000001</v>
      </c>
      <c r="E59" s="5">
        <f>SUM(E56:E58)</f>
        <v>0</v>
      </c>
      <c r="F59" s="5">
        <f>SUM(F56:F58)</f>
        <v>6748.92</v>
      </c>
      <c r="G59" s="5">
        <f>SUM(G56:G58)</f>
        <v>0</v>
      </c>
      <c r="H59" s="3">
        <v>0</v>
      </c>
      <c r="I59" s="10">
        <f>SUM(I56:I58)</f>
        <v>5</v>
      </c>
      <c r="J59" s="10">
        <f>SUM(J56:J58)</f>
        <v>0</v>
      </c>
      <c r="K59" s="5">
        <v>0</v>
      </c>
    </row>
    <row r="60" spans="1:11" ht="27.75" thickTop="1" thickBot="1">
      <c r="A60" s="44"/>
      <c r="B60" s="44"/>
      <c r="C60" s="44"/>
      <c r="D60" s="9"/>
      <c r="E60" s="9"/>
      <c r="F60" s="9"/>
      <c r="G60" s="9"/>
      <c r="H60" s="3">
        <v>0</v>
      </c>
      <c r="I60" s="10"/>
      <c r="J60" s="10"/>
      <c r="K60" s="19"/>
    </row>
    <row r="61" spans="1:11" ht="27.75" thickTop="1" thickBot="1">
      <c r="A61" s="41" t="s">
        <v>61</v>
      </c>
      <c r="B61" s="42"/>
      <c r="C61" s="42"/>
      <c r="D61" s="42"/>
      <c r="E61" s="42"/>
      <c r="F61" s="42"/>
      <c r="G61" s="42"/>
      <c r="H61" s="42"/>
      <c r="I61" s="42"/>
      <c r="J61" s="42"/>
      <c r="K61" s="43"/>
    </row>
    <row r="62" spans="1:11" ht="26.25" thickTop="1" thickBot="1">
      <c r="A62" s="11">
        <v>38</v>
      </c>
      <c r="B62" s="7" t="s">
        <v>62</v>
      </c>
      <c r="C62" s="3">
        <f>E62/D62</f>
        <v>0</v>
      </c>
      <c r="D62" s="4">
        <f>'[1]نهایی 1'!$B$36</f>
        <v>960</v>
      </c>
      <c r="E62" s="4">
        <v>0</v>
      </c>
      <c r="F62" s="4">
        <f>'[1]نهایی 1'!$C$36</f>
        <v>960</v>
      </c>
      <c r="G62" s="5">
        <v>0</v>
      </c>
      <c r="H62" s="3">
        <v>0</v>
      </c>
      <c r="I62" s="6">
        <v>1</v>
      </c>
      <c r="J62" s="6">
        <v>0</v>
      </c>
      <c r="K62" s="5">
        <v>0</v>
      </c>
    </row>
    <row r="63" spans="1:11" ht="26.25" customHeight="1" thickTop="1" thickBot="1">
      <c r="A63" s="45" t="s">
        <v>63</v>
      </c>
      <c r="B63" s="45"/>
      <c r="C63" s="14">
        <f>E63/D63</f>
        <v>0</v>
      </c>
      <c r="D63" s="5">
        <f>D62</f>
        <v>960</v>
      </c>
      <c r="E63" s="5">
        <f>E62</f>
        <v>0</v>
      </c>
      <c r="F63" s="5">
        <f>F62</f>
        <v>960</v>
      </c>
      <c r="G63" s="5">
        <f>G62</f>
        <v>0</v>
      </c>
      <c r="H63" s="3">
        <v>0</v>
      </c>
      <c r="I63" s="10">
        <f t="shared" ref="I63:J63" si="12">I62</f>
        <v>1</v>
      </c>
      <c r="J63" s="10">
        <f t="shared" si="12"/>
        <v>0</v>
      </c>
      <c r="K63" s="5">
        <v>0</v>
      </c>
    </row>
    <row r="64" spans="1:11" ht="26.25" customHeight="1" thickTop="1" thickBot="1">
      <c r="A64" s="46"/>
      <c r="B64" s="47"/>
      <c r="C64" s="47"/>
      <c r="D64" s="47"/>
      <c r="E64" s="47"/>
      <c r="F64" s="47"/>
      <c r="G64" s="47"/>
      <c r="H64" s="47"/>
      <c r="I64" s="47"/>
      <c r="J64" s="48"/>
      <c r="K64" s="19"/>
    </row>
    <row r="65" spans="1:11" ht="27.75" thickTop="1" thickBot="1">
      <c r="A65" s="41" t="s">
        <v>64</v>
      </c>
      <c r="B65" s="42"/>
      <c r="C65" s="42"/>
      <c r="D65" s="42"/>
      <c r="E65" s="42"/>
      <c r="F65" s="42"/>
      <c r="G65" s="42"/>
      <c r="H65" s="42"/>
      <c r="I65" s="42"/>
      <c r="J65" s="42"/>
      <c r="K65" s="43"/>
    </row>
    <row r="66" spans="1:11" ht="26.25" thickTop="1" thickBot="1">
      <c r="A66" s="11">
        <v>39</v>
      </c>
      <c r="B66" s="13" t="s">
        <v>65</v>
      </c>
      <c r="C66" s="3">
        <v>0</v>
      </c>
      <c r="D66" s="5">
        <v>0</v>
      </c>
      <c r="E66" s="5">
        <v>0</v>
      </c>
      <c r="F66" s="5">
        <v>0</v>
      </c>
      <c r="G66" s="5">
        <v>0</v>
      </c>
      <c r="H66" s="3">
        <v>0</v>
      </c>
      <c r="I66" s="6">
        <v>0</v>
      </c>
      <c r="J66" s="10">
        <v>0</v>
      </c>
      <c r="K66" s="5">
        <v>0</v>
      </c>
    </row>
    <row r="67" spans="1:11" ht="26.25" thickTop="1" thickBot="1">
      <c r="A67" s="11">
        <v>40</v>
      </c>
      <c r="B67" s="13" t="s">
        <v>66</v>
      </c>
      <c r="C67" s="3">
        <v>0</v>
      </c>
      <c r="D67" s="5">
        <v>0</v>
      </c>
      <c r="E67" s="5">
        <v>0</v>
      </c>
      <c r="F67" s="5">
        <v>0</v>
      </c>
      <c r="G67" s="5">
        <v>0</v>
      </c>
      <c r="H67" s="3">
        <v>0</v>
      </c>
      <c r="I67" s="6">
        <v>0</v>
      </c>
      <c r="J67" s="10">
        <v>0</v>
      </c>
      <c r="K67" s="5">
        <v>0</v>
      </c>
    </row>
    <row r="68" spans="1:11" ht="31.5" thickTop="1" thickBot="1">
      <c r="A68" s="45" t="s">
        <v>67</v>
      </c>
      <c r="B68" s="45"/>
      <c r="C68" s="8">
        <v>0</v>
      </c>
      <c r="D68" s="5">
        <f>SUM(D66:D67)</f>
        <v>0</v>
      </c>
      <c r="E68" s="5">
        <f>SUM(E66:E67)</f>
        <v>0</v>
      </c>
      <c r="F68" s="5">
        <f>SUM(F66:F67)</f>
        <v>0</v>
      </c>
      <c r="G68" s="5">
        <f>SUM(G66:G67)</f>
        <v>0</v>
      </c>
      <c r="H68" s="3">
        <v>0</v>
      </c>
      <c r="I68" s="6">
        <f>SUM(I66:I67)</f>
        <v>0</v>
      </c>
      <c r="J68" s="10">
        <f>SUM(J66:J67)</f>
        <v>0</v>
      </c>
      <c r="K68" s="5">
        <v>0</v>
      </c>
    </row>
    <row r="69" spans="1:11" ht="27.75" thickTop="1" thickBot="1">
      <c r="A69" s="49"/>
      <c r="B69" s="50"/>
      <c r="C69" s="50"/>
      <c r="D69" s="50"/>
      <c r="E69" s="50"/>
      <c r="F69" s="50"/>
      <c r="G69" s="50"/>
      <c r="H69" s="50"/>
      <c r="I69" s="50"/>
      <c r="J69" s="51"/>
      <c r="K69" s="19"/>
    </row>
    <row r="70" spans="1:11" ht="27.75" thickTop="1" thickBot="1">
      <c r="A70" s="41" t="s">
        <v>68</v>
      </c>
      <c r="B70" s="42"/>
      <c r="C70" s="42"/>
      <c r="D70" s="42"/>
      <c r="E70" s="42"/>
      <c r="F70" s="42"/>
      <c r="G70" s="42"/>
      <c r="H70" s="42"/>
      <c r="I70" s="42"/>
      <c r="J70" s="42"/>
      <c r="K70" s="43"/>
    </row>
    <row r="71" spans="1:11" ht="26.25" thickTop="1" thickBot="1">
      <c r="A71" s="1">
        <v>41</v>
      </c>
      <c r="B71" s="7" t="s">
        <v>69</v>
      </c>
      <c r="C71" s="3">
        <f>E71/D71</f>
        <v>0.15483870967741936</v>
      </c>
      <c r="D71" s="4">
        <f>'[1]نهایی 1'!$B$30</f>
        <v>13485</v>
      </c>
      <c r="E71" s="5">
        <f>'[1]نهایی 2'!$C$15</f>
        <v>2088</v>
      </c>
      <c r="F71" s="4">
        <f>'[1]نهایی 1'!$C$30</f>
        <v>13485</v>
      </c>
      <c r="G71" s="5">
        <v>1240</v>
      </c>
      <c r="H71" s="3">
        <f t="shared" ref="H71:H91" si="13">G71/E71</f>
        <v>0.5938697318007663</v>
      </c>
      <c r="I71" s="6">
        <v>5</v>
      </c>
      <c r="J71" s="6">
        <v>2</v>
      </c>
      <c r="K71" s="5">
        <f>((2*15)+(100*((G71/E71)*(J71/I71))))/2*0.9</f>
        <v>24.189655172413794</v>
      </c>
    </row>
    <row r="72" spans="1:11" ht="26.25" thickTop="1" thickBot="1">
      <c r="A72" s="1">
        <v>42</v>
      </c>
      <c r="B72" s="7" t="s">
        <v>70</v>
      </c>
      <c r="C72" s="3">
        <f t="shared" ref="C72:C91" si="14">E72/D72</f>
        <v>0.32214156079854811</v>
      </c>
      <c r="D72" s="4">
        <f>'[1]نهایی 1'!$B$55</f>
        <v>11020</v>
      </c>
      <c r="E72" s="5">
        <f>'[1]نهایی 2'!$C$28</f>
        <v>3550</v>
      </c>
      <c r="F72" s="4">
        <f>'[1]نهایی 1'!$C$55</f>
        <v>7330</v>
      </c>
      <c r="G72" s="5">
        <v>330</v>
      </c>
      <c r="H72" s="3">
        <f t="shared" si="13"/>
        <v>9.295774647887324E-2</v>
      </c>
      <c r="I72" s="6">
        <v>6</v>
      </c>
      <c r="J72" s="6">
        <v>6</v>
      </c>
      <c r="K72" s="5">
        <f>((65+(100*((G72/E72)*(J72/I72))))/2)*0.8</f>
        <v>29.718309859154932</v>
      </c>
    </row>
    <row r="73" spans="1:11" ht="26.25" thickTop="1" thickBot="1">
      <c r="A73" s="1">
        <v>43</v>
      </c>
      <c r="B73" s="7" t="s">
        <v>71</v>
      </c>
      <c r="C73" s="3">
        <f t="shared" si="14"/>
        <v>0.35137173564627133</v>
      </c>
      <c r="D73" s="4">
        <f>'[1]نهایی 1'!$B$15</f>
        <v>42428</v>
      </c>
      <c r="E73" s="5">
        <f>'[1]نهایی 2'!$C$4</f>
        <v>14908</v>
      </c>
      <c r="F73" s="4">
        <f>'[1]نهایی 1'!$C$15</f>
        <v>42230</v>
      </c>
      <c r="G73" s="5">
        <v>5120</v>
      </c>
      <c r="H73" s="3">
        <f t="shared" si="13"/>
        <v>0.34343976388516234</v>
      </c>
      <c r="I73" s="6">
        <v>3</v>
      </c>
      <c r="J73" s="6">
        <v>2</v>
      </c>
      <c r="K73" s="5">
        <f>((65+(100*((G73/E73)*(J73/I73))))/2)*0.8</f>
        <v>35.158393703604325</v>
      </c>
    </row>
    <row r="74" spans="1:11" ht="26.25" thickTop="1" thickBot="1">
      <c r="A74" s="1">
        <v>44</v>
      </c>
      <c r="B74" s="7" t="s">
        <v>72</v>
      </c>
      <c r="C74" s="3">
        <f t="shared" si="14"/>
        <v>0.11071099744245524</v>
      </c>
      <c r="D74" s="4">
        <f>'[1]نهایی 1'!$B$31+'[2]نهایی 1'!$B$19</f>
        <v>78200</v>
      </c>
      <c r="E74" s="5">
        <f>'[1]نهایی 2'!$C$16</f>
        <v>8657.6</v>
      </c>
      <c r="F74" s="4">
        <f>'[1]نهایی 1'!$C$31+'[2]نهایی 1'!$D$19</f>
        <v>45087.64</v>
      </c>
      <c r="G74" s="5">
        <v>1532</v>
      </c>
      <c r="H74" s="3">
        <f t="shared" si="13"/>
        <v>0.17695435224542597</v>
      </c>
      <c r="I74" s="6">
        <v>22</v>
      </c>
      <c r="J74" s="6">
        <v>4</v>
      </c>
      <c r="K74" s="5">
        <f>((2*11)+(100*((G74/E74)*(J74/I74))))/2*0.9</f>
        <v>11.347808336553486</v>
      </c>
    </row>
    <row r="75" spans="1:11" ht="26.25" thickTop="1" thickBot="1">
      <c r="A75" s="1">
        <v>45</v>
      </c>
      <c r="B75" s="7" t="s">
        <v>73</v>
      </c>
      <c r="C75" s="3">
        <f t="shared" si="14"/>
        <v>1</v>
      </c>
      <c r="D75" s="4">
        <f>'[1]نهایی 1'!$B$24</f>
        <v>6753.6</v>
      </c>
      <c r="E75" s="5">
        <f>'[1]نهایی 2'!$C$10</f>
        <v>6753.6</v>
      </c>
      <c r="F75" s="4">
        <f>'[1]نهایی 1'!$C$24</f>
        <v>4465.4399999999996</v>
      </c>
      <c r="G75" s="5">
        <v>4319</v>
      </c>
      <c r="H75" s="3">
        <f t="shared" si="13"/>
        <v>0.63951077943615253</v>
      </c>
      <c r="I75" s="6">
        <v>3</v>
      </c>
      <c r="J75" s="6">
        <v>3</v>
      </c>
      <c r="K75" s="5">
        <f>((100+(100*((G75/E75)*(J75/I75))))/2)*0.9</f>
        <v>73.777985074626869</v>
      </c>
    </row>
    <row r="76" spans="1:11" ht="26.25" thickTop="1" thickBot="1">
      <c r="A76" s="1">
        <v>46</v>
      </c>
      <c r="B76" s="7" t="s">
        <v>74</v>
      </c>
      <c r="C76" s="3">
        <f t="shared" si="14"/>
        <v>1</v>
      </c>
      <c r="D76" s="4">
        <f>'[1]نهایی 1'!$B$50</f>
        <v>3825</v>
      </c>
      <c r="E76" s="5">
        <f>'[1]نهایی 2'!$C$24</f>
        <v>3825</v>
      </c>
      <c r="F76" s="4">
        <f>'[1]نهایی 1'!$C$50</f>
        <v>1856.25</v>
      </c>
      <c r="G76" s="5">
        <v>911</v>
      </c>
      <c r="H76" s="3">
        <f t="shared" si="13"/>
        <v>0.23816993464052288</v>
      </c>
      <c r="I76" s="6">
        <v>1</v>
      </c>
      <c r="J76" s="6">
        <v>1</v>
      </c>
      <c r="K76" s="5">
        <f>((100+(100*((G76/E76)*(J76/I76))))/2)*0.9</f>
        <v>55.71764705882353</v>
      </c>
    </row>
    <row r="77" spans="1:11" ht="26.25" thickTop="1" thickBot="1">
      <c r="A77" s="1">
        <v>47</v>
      </c>
      <c r="B77" s="7" t="s">
        <v>75</v>
      </c>
      <c r="C77" s="3">
        <v>0</v>
      </c>
      <c r="D77" s="4">
        <f>'[1]نهایی 1'!$B$29</f>
        <v>5625</v>
      </c>
      <c r="E77" s="5">
        <v>0</v>
      </c>
      <c r="F77" s="4">
        <f>'[1]نهایی 1'!$C$29</f>
        <v>725</v>
      </c>
      <c r="G77" s="5">
        <v>0</v>
      </c>
      <c r="H77" s="3">
        <v>0</v>
      </c>
      <c r="I77" s="6">
        <v>1</v>
      </c>
      <c r="J77" s="6">
        <v>0</v>
      </c>
      <c r="K77" s="5">
        <v>0</v>
      </c>
    </row>
    <row r="78" spans="1:11" ht="26.25" thickTop="1" thickBot="1">
      <c r="A78" s="1">
        <v>48</v>
      </c>
      <c r="B78" s="7" t="s">
        <v>76</v>
      </c>
      <c r="C78" s="3">
        <f t="shared" si="14"/>
        <v>0.55775577557755773</v>
      </c>
      <c r="D78" s="4">
        <f>'[1]نهایی 1'!$B$73</f>
        <v>6363</v>
      </c>
      <c r="E78" s="5">
        <f>'[1]نهایی 2'!$C$37</f>
        <v>3549</v>
      </c>
      <c r="F78" s="4">
        <f>'[1]نهایی 1'!$C$73</f>
        <v>6216</v>
      </c>
      <c r="G78" s="5">
        <v>1365</v>
      </c>
      <c r="H78" s="3">
        <f t="shared" si="13"/>
        <v>0.38461538461538464</v>
      </c>
      <c r="I78" s="6">
        <v>8</v>
      </c>
      <c r="J78" s="6">
        <v>4</v>
      </c>
      <c r="K78" s="5">
        <f>((100+(100*((G78/E78)*(J78/I78))))/2)*0.8</f>
        <v>47.692307692307693</v>
      </c>
    </row>
    <row r="79" spans="1:11" ht="26.25" thickTop="1" thickBot="1">
      <c r="A79" s="1">
        <v>49</v>
      </c>
      <c r="B79" s="7" t="s">
        <v>77</v>
      </c>
      <c r="C79" s="3">
        <f t="shared" si="14"/>
        <v>0</v>
      </c>
      <c r="D79" s="4">
        <f>'[1]نهایی 1'!$B$22</f>
        <v>6216</v>
      </c>
      <c r="E79" s="5">
        <v>0</v>
      </c>
      <c r="F79" s="4">
        <f>'[1]نهایی 1'!$C$22</f>
        <v>6216</v>
      </c>
      <c r="G79" s="5">
        <v>0</v>
      </c>
      <c r="H79" s="3">
        <v>0</v>
      </c>
      <c r="I79" s="6">
        <v>2</v>
      </c>
      <c r="J79" s="6">
        <v>0</v>
      </c>
      <c r="K79" s="5">
        <v>0</v>
      </c>
    </row>
    <row r="80" spans="1:11" ht="26.25" thickTop="1" thickBot="1">
      <c r="A80" s="1">
        <v>50</v>
      </c>
      <c r="B80" s="7" t="s">
        <v>78</v>
      </c>
      <c r="C80" s="3">
        <f t="shared" si="14"/>
        <v>0</v>
      </c>
      <c r="D80" s="4">
        <f>'[1]نهایی 1'!$B$14</f>
        <v>3609</v>
      </c>
      <c r="E80" s="5">
        <v>0</v>
      </c>
      <c r="F80" s="4">
        <f>'[1]نهایی 1'!$C$14</f>
        <v>2042</v>
      </c>
      <c r="G80" s="5">
        <v>0</v>
      </c>
      <c r="H80" s="3">
        <v>0</v>
      </c>
      <c r="I80" s="6">
        <v>3</v>
      </c>
      <c r="J80" s="6">
        <v>0</v>
      </c>
      <c r="K80" s="5">
        <v>0</v>
      </c>
    </row>
    <row r="81" spans="1:11" ht="26.25" thickTop="1" thickBot="1">
      <c r="A81" s="1">
        <v>51</v>
      </c>
      <c r="B81" s="7" t="s">
        <v>79</v>
      </c>
      <c r="C81" s="3">
        <f t="shared" si="14"/>
        <v>0.35869565217391303</v>
      </c>
      <c r="D81" s="4">
        <f>'[1]نهایی 1'!$B$19+'[2]نهایی 1'!$B$14</f>
        <v>9200</v>
      </c>
      <c r="E81" s="5">
        <f>'[1]نهایی 2'!$C$7+3000</f>
        <v>3300</v>
      </c>
      <c r="F81" s="4">
        <f>'[1]نهایی 1'!$C$19+'[2]نهایی 1'!$D$14</f>
        <v>8200</v>
      </c>
      <c r="G81" s="5">
        <f>300+2000</f>
        <v>2300</v>
      </c>
      <c r="H81" s="3">
        <f t="shared" si="13"/>
        <v>0.69696969696969702</v>
      </c>
      <c r="I81" s="6">
        <v>3</v>
      </c>
      <c r="J81" s="6">
        <v>2</v>
      </c>
      <c r="K81" s="5">
        <f>((80+(100*((G81/E81)*(J81/I81))))/2)*0.8</f>
        <v>50.585858585858588</v>
      </c>
    </row>
    <row r="82" spans="1:11" ht="26.25" thickTop="1" thickBot="1">
      <c r="A82" s="1">
        <v>52</v>
      </c>
      <c r="B82" s="2" t="s">
        <v>80</v>
      </c>
      <c r="C82" s="3">
        <f t="shared" si="14"/>
        <v>0.96054888507718694</v>
      </c>
      <c r="D82" s="4">
        <f>'[2]نهایی 1'!$B$27</f>
        <v>5830</v>
      </c>
      <c r="E82" s="5">
        <v>5600</v>
      </c>
      <c r="F82" s="4">
        <f>'[2]نهایی 1'!$D$27</f>
        <v>5600</v>
      </c>
      <c r="G82" s="5">
        <v>2050</v>
      </c>
      <c r="H82" s="3">
        <f t="shared" si="13"/>
        <v>0.36607142857142855</v>
      </c>
      <c r="I82" s="6">
        <v>2</v>
      </c>
      <c r="J82" s="6">
        <v>1</v>
      </c>
      <c r="K82" s="5">
        <f>((100+(100*((G82/E82)*(J82/I82))))/2)*0.9</f>
        <v>53.236607142857146</v>
      </c>
    </row>
    <row r="83" spans="1:11" ht="26.25" thickTop="1" thickBot="1">
      <c r="A83" s="1">
        <v>53</v>
      </c>
      <c r="B83" s="7" t="s">
        <v>81</v>
      </c>
      <c r="C83" s="3">
        <f t="shared" si="14"/>
        <v>0</v>
      </c>
      <c r="D83" s="4">
        <f>'[1]نهایی 1'!$B$46</f>
        <v>2016</v>
      </c>
      <c r="E83" s="5">
        <v>0</v>
      </c>
      <c r="F83" s="4">
        <f>'[1]نهایی 1'!$C$46</f>
        <v>2016</v>
      </c>
      <c r="G83" s="5">
        <v>0</v>
      </c>
      <c r="H83" s="3">
        <v>0</v>
      </c>
      <c r="I83" s="6">
        <v>1</v>
      </c>
      <c r="J83" s="6">
        <v>0</v>
      </c>
      <c r="K83" s="5">
        <v>0</v>
      </c>
    </row>
    <row r="84" spans="1:11" ht="26.25" thickTop="1" thickBot="1">
      <c r="A84" s="1">
        <v>54</v>
      </c>
      <c r="B84" s="7" t="s">
        <v>82</v>
      </c>
      <c r="C84" s="3">
        <f t="shared" si="14"/>
        <v>0</v>
      </c>
      <c r="D84" s="4">
        <f>'[1]نهایی 1'!$B$13</f>
        <v>37576</v>
      </c>
      <c r="E84" s="4">
        <v>0</v>
      </c>
      <c r="F84" s="4">
        <f>'[1]نهایی 1'!$C$13</f>
        <v>35574</v>
      </c>
      <c r="G84" s="5">
        <v>0</v>
      </c>
      <c r="H84" s="3">
        <v>0</v>
      </c>
      <c r="I84" s="6">
        <v>5</v>
      </c>
      <c r="J84" s="6">
        <v>0</v>
      </c>
      <c r="K84" s="5">
        <v>0</v>
      </c>
    </row>
    <row r="85" spans="1:11" ht="26.25" thickTop="1" thickBot="1">
      <c r="A85" s="1">
        <v>55</v>
      </c>
      <c r="B85" s="7" t="s">
        <v>83</v>
      </c>
      <c r="C85" s="3">
        <f t="shared" si="14"/>
        <v>1</v>
      </c>
      <c r="D85" s="4">
        <f>'[2]نهایی 1'!$B$5+'[2]نهایی 1'!$B$6</f>
        <v>2580</v>
      </c>
      <c r="E85" s="4">
        <v>2580</v>
      </c>
      <c r="F85" s="4">
        <f>'[2]نهایی 1'!$D$5+'[2]نهایی 1'!$D$6</f>
        <v>60</v>
      </c>
      <c r="G85" s="5">
        <v>60</v>
      </c>
      <c r="H85" s="3">
        <f t="shared" si="13"/>
        <v>2.3255813953488372E-2</v>
      </c>
      <c r="I85" s="6">
        <v>3</v>
      </c>
      <c r="J85" s="6">
        <v>3</v>
      </c>
      <c r="K85" s="5">
        <f>((100+(100*((G85/E85)*(J85/I85))))/2)*0.9</f>
        <v>46.046511627906973</v>
      </c>
    </row>
    <row r="86" spans="1:11" ht="26.25" thickTop="1" thickBot="1">
      <c r="A86" s="1">
        <v>56</v>
      </c>
      <c r="B86" s="7" t="s">
        <v>84</v>
      </c>
      <c r="C86" s="3">
        <f t="shared" si="14"/>
        <v>0.47243136360179483</v>
      </c>
      <c r="D86" s="4">
        <f>'[1]نهایی 1'!$B$42</f>
        <v>32872.5</v>
      </c>
      <c r="E86" s="5">
        <f>'[1]نهایی 2'!$C$21</f>
        <v>15530</v>
      </c>
      <c r="F86" s="4">
        <f>'[1]نهایی 1'!$C$42</f>
        <v>30245.5</v>
      </c>
      <c r="G86" s="5">
        <v>6382</v>
      </c>
      <c r="H86" s="3">
        <f t="shared" si="13"/>
        <v>0.41094655505473277</v>
      </c>
      <c r="I86" s="6">
        <v>15</v>
      </c>
      <c r="J86" s="6">
        <v>7</v>
      </c>
      <c r="K86" s="5">
        <f>((80+(100*((G86/E86)*(J86/I86))))/2)*0.9</f>
        <v>44.62987765614939</v>
      </c>
    </row>
    <row r="87" spans="1:11" ht="26.25" thickTop="1" thickBot="1">
      <c r="A87" s="1">
        <v>57</v>
      </c>
      <c r="B87" s="7" t="s">
        <v>85</v>
      </c>
      <c r="C87" s="3">
        <f t="shared" si="14"/>
        <v>0</v>
      </c>
      <c r="D87" s="4">
        <f>'[1]نهایی 1'!$B$40</f>
        <v>5959.75</v>
      </c>
      <c r="E87" s="5">
        <v>0</v>
      </c>
      <c r="F87" s="4">
        <f>'[1]نهایی 1'!$C$40</f>
        <v>4840</v>
      </c>
      <c r="G87" s="5">
        <v>0</v>
      </c>
      <c r="H87" s="3">
        <v>0</v>
      </c>
      <c r="I87" s="6">
        <v>3</v>
      </c>
      <c r="J87" s="6">
        <v>0</v>
      </c>
      <c r="K87" s="5">
        <v>0</v>
      </c>
    </row>
    <row r="88" spans="1:11" ht="26.25" thickTop="1" thickBot="1">
      <c r="A88" s="1">
        <v>58</v>
      </c>
      <c r="B88" s="7" t="s">
        <v>86</v>
      </c>
      <c r="C88" s="3">
        <f t="shared" si="14"/>
        <v>0</v>
      </c>
      <c r="D88" s="4">
        <f>'[1]نهایی 1'!$B$61+'[2]نهایی 1'!$B$23+'[2]نهایی 1'!$C$23</f>
        <v>7500</v>
      </c>
      <c r="E88" s="5">
        <v>0</v>
      </c>
      <c r="F88" s="4">
        <f>'[1]نهایی 1'!$C$61+'[2]نهایی 1'!$D$23</f>
        <v>6500</v>
      </c>
      <c r="G88" s="5">
        <v>0</v>
      </c>
      <c r="H88" s="3">
        <v>0</v>
      </c>
      <c r="I88" s="6">
        <v>3</v>
      </c>
      <c r="J88" s="6">
        <v>0</v>
      </c>
      <c r="K88" s="5">
        <v>0</v>
      </c>
    </row>
    <row r="89" spans="1:11" ht="26.25" thickTop="1" thickBot="1">
      <c r="A89" s="1">
        <v>59</v>
      </c>
      <c r="B89" s="7" t="s">
        <v>87</v>
      </c>
      <c r="C89" s="3">
        <v>0</v>
      </c>
      <c r="D89" s="4">
        <f>'[1]نهایی 1'!$B$66</f>
        <v>3000</v>
      </c>
      <c r="E89" s="5">
        <v>0</v>
      </c>
      <c r="F89" s="4">
        <f>'[1]نهایی 1'!$C$66</f>
        <v>1400</v>
      </c>
      <c r="G89" s="5">
        <v>0</v>
      </c>
      <c r="H89" s="3">
        <v>0</v>
      </c>
      <c r="I89" s="6">
        <v>2</v>
      </c>
      <c r="J89" s="6">
        <v>0</v>
      </c>
      <c r="K89" s="5">
        <v>0</v>
      </c>
    </row>
    <row r="90" spans="1:11" ht="26.25" thickTop="1" thickBot="1">
      <c r="A90" s="1">
        <v>60</v>
      </c>
      <c r="B90" s="7" t="s">
        <v>88</v>
      </c>
      <c r="C90" s="3">
        <f t="shared" si="14"/>
        <v>0</v>
      </c>
      <c r="D90" s="4">
        <f>'[1]نهایی 1'!$B$59</f>
        <v>10850</v>
      </c>
      <c r="E90" s="5">
        <v>0</v>
      </c>
      <c r="F90" s="4">
        <f>'[1]نهایی 1'!$C$59</f>
        <v>10850</v>
      </c>
      <c r="G90" s="5">
        <v>0</v>
      </c>
      <c r="H90" s="3">
        <v>0</v>
      </c>
      <c r="I90" s="6">
        <v>6</v>
      </c>
      <c r="J90" s="6">
        <v>0</v>
      </c>
      <c r="K90" s="5">
        <v>0</v>
      </c>
    </row>
    <row r="91" spans="1:11" ht="27.75" thickTop="1" thickBot="1">
      <c r="A91" s="40" t="s">
        <v>89</v>
      </c>
      <c r="B91" s="40"/>
      <c r="C91" s="8">
        <f t="shared" si="14"/>
        <v>0.23851844391919741</v>
      </c>
      <c r="D91" s="5">
        <f>SUM(D71:D90)</f>
        <v>294908.84999999998</v>
      </c>
      <c r="E91" s="5">
        <f>SUM(E71:E90)</f>
        <v>70341.2</v>
      </c>
      <c r="F91" s="5">
        <f>SUM(F71:F90)</f>
        <v>234938.83000000002</v>
      </c>
      <c r="G91" s="5">
        <f>SUM(G71:G90)</f>
        <v>25609</v>
      </c>
      <c r="H91" s="3">
        <f t="shared" si="13"/>
        <v>0.36406828430564164</v>
      </c>
      <c r="I91" s="10">
        <f>SUM(I71:I90)</f>
        <v>97</v>
      </c>
      <c r="J91" s="10">
        <f>SUM(J71:J90)</f>
        <v>35</v>
      </c>
      <c r="K91" s="5">
        <f>((50+(100*((G91/E91)*(J91/I91))))/2)*0.9</f>
        <v>28.411418018364799</v>
      </c>
    </row>
    <row r="92" spans="1:11" ht="27.75" customHeight="1" thickTop="1" thickBo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19"/>
    </row>
    <row r="93" spans="1:11" ht="37.5" thickTop="1" thickBot="1">
      <c r="A93" s="34" t="s">
        <v>90</v>
      </c>
      <c r="B93" s="35"/>
      <c r="C93" s="35"/>
      <c r="D93" s="35"/>
      <c r="E93" s="36"/>
      <c r="F93" s="37">
        <v>177168638355142.53</v>
      </c>
      <c r="G93" s="38"/>
      <c r="H93" s="39"/>
      <c r="I93" s="30"/>
      <c r="J93" s="30"/>
      <c r="K93" s="31"/>
    </row>
    <row r="94" spans="1:11" ht="31.5" thickTop="1" thickBot="1">
      <c r="A94" s="33" t="s">
        <v>91</v>
      </c>
      <c r="B94" s="33"/>
      <c r="C94" s="25">
        <f>E94/D94</f>
        <v>0.33859688886434086</v>
      </c>
      <c r="D94" s="26">
        <f>D91+D68+D63+D59+D53+D47+D38+D33+D24+D16</f>
        <v>917747.83</v>
      </c>
      <c r="E94" s="26">
        <f>E91+E68+E63+E59+E53+E47+E38+E33+E24+E16</f>
        <v>310746.56</v>
      </c>
      <c r="F94" s="26">
        <f>F91+F68+F63+F59+F53+F47+F38+F33+F24+F16</f>
        <v>662510.49</v>
      </c>
      <c r="G94" s="26">
        <f>G91+G68+G63+G59+G53+G47+G38+G33+G24+G16</f>
        <v>105420</v>
      </c>
      <c r="H94" s="27">
        <f>G94/E94</f>
        <v>0.3392475205517963</v>
      </c>
      <c r="I94" s="28">
        <f>I91+I68+I63+I59+I53+I47+I38+I33+I24+I16</f>
        <v>261</v>
      </c>
      <c r="J94" s="28">
        <f>J91+J68+J63+J59+J53+J47+J38+J33+J24+J16</f>
        <v>103</v>
      </c>
      <c r="K94" s="29"/>
    </row>
    <row r="95" spans="1:11" ht="15" thickTop="1"/>
  </sheetData>
  <mergeCells count="34">
    <mergeCell ref="A24:B24"/>
    <mergeCell ref="A1:K1"/>
    <mergeCell ref="A3:K3"/>
    <mergeCell ref="A16:B16"/>
    <mergeCell ref="A17:J17"/>
    <mergeCell ref="A18:K18"/>
    <mergeCell ref="A70:K70"/>
    <mergeCell ref="A53:B53"/>
    <mergeCell ref="A25:J25"/>
    <mergeCell ref="A33:B33"/>
    <mergeCell ref="A34:J34"/>
    <mergeCell ref="A38:B38"/>
    <mergeCell ref="A39:J39"/>
    <mergeCell ref="A47:B47"/>
    <mergeCell ref="A48:J48"/>
    <mergeCell ref="A26:K26"/>
    <mergeCell ref="A35:K35"/>
    <mergeCell ref="A40:K40"/>
    <mergeCell ref="A49:K49"/>
    <mergeCell ref="A68:B68"/>
    <mergeCell ref="A69:J69"/>
    <mergeCell ref="A55:K55"/>
    <mergeCell ref="A61:K61"/>
    <mergeCell ref="A65:K65"/>
    <mergeCell ref="A54:J54"/>
    <mergeCell ref="A59:B59"/>
    <mergeCell ref="A60:C60"/>
    <mergeCell ref="A63:B63"/>
    <mergeCell ref="A64:J64"/>
    <mergeCell ref="A92:J92"/>
    <mergeCell ref="A94:B94"/>
    <mergeCell ref="A93:E93"/>
    <mergeCell ref="F93:H93"/>
    <mergeCell ref="A91:B91"/>
  </mergeCells>
  <printOptions horizontalCentered="1" verticalCentered="1"/>
  <pageMargins left="0.25" right="0.25" top="0.75" bottom="0.75" header="0.3" footer="0.3"/>
  <pageSetup paperSize="9" scale="69" fitToHeight="0" orientation="landscape" r:id="rId1"/>
  <rowBreaks count="4" manualBreakCount="4">
    <brk id="17" max="16383" man="1"/>
    <brk id="39" max="10" man="1"/>
    <brk id="60" max="10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Ehsan Yousefi</dc:creator>
  <cp:lastModifiedBy>Ehsan Yousefi</cp:lastModifiedBy>
  <cp:lastPrinted>2025-06-29T06:33:50Z</cp:lastPrinted>
  <dcterms:created xsi:type="dcterms:W3CDTF">2024-02-05T06:05:05Z</dcterms:created>
  <dcterms:modified xsi:type="dcterms:W3CDTF">2025-06-29T06:39:12Z</dcterms:modified>
</cp:coreProperties>
</file>