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نامه های روغنی\نامه های روغنی\دیتای باز\"/>
    </mc:Choice>
  </mc:AlternateContent>
  <xr:revisionPtr revIDLastSave="0" documentId="13_ncr:1_{B718B190-391E-4B4F-BCED-D4A435FC33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واگن باری آماده به کار" sheetId="2" r:id="rId1"/>
  </sheets>
  <definedNames>
    <definedName name="_xlnm.Print_Area" localSheetId="0">' واگن باری آماده به کار'!$A$1:$M$39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2" l="1"/>
  <c r="F34" i="2"/>
  <c r="E34" i="2"/>
  <c r="D34" i="2"/>
  <c r="G33" i="2"/>
  <c r="F33" i="2"/>
  <c r="E33" i="2"/>
  <c r="D33" i="2"/>
  <c r="G32" i="2"/>
  <c r="F32" i="2"/>
  <c r="E32" i="2"/>
  <c r="D32" i="2"/>
  <c r="G31" i="2"/>
  <c r="F31" i="2"/>
  <c r="E31" i="2"/>
  <c r="D31" i="2"/>
  <c r="G30" i="2"/>
  <c r="F30" i="2"/>
  <c r="E30" i="2"/>
  <c r="D30" i="2"/>
  <c r="G27" i="2"/>
  <c r="F27" i="2"/>
  <c r="E27" i="2"/>
  <c r="D27" i="2"/>
  <c r="G26" i="2"/>
  <c r="F26" i="2"/>
  <c r="E26" i="2"/>
  <c r="D26" i="2"/>
  <c r="G25" i="2"/>
  <c r="F25" i="2"/>
  <c r="E25" i="2"/>
  <c r="D25" i="2"/>
  <c r="G24" i="2"/>
  <c r="G35" i="2" s="1"/>
  <c r="F24" i="2"/>
  <c r="F35" i="2" s="1"/>
  <c r="E24" i="2"/>
  <c r="E35" i="2" s="1"/>
  <c r="M9" i="2"/>
  <c r="L9" i="2"/>
  <c r="K9" i="2"/>
  <c r="G29" i="2" s="1"/>
  <c r="J9" i="2"/>
  <c r="I9" i="2"/>
  <c r="H9" i="2"/>
  <c r="F29" i="2" s="1"/>
  <c r="G9" i="2"/>
  <c r="F9" i="2"/>
  <c r="E9" i="2"/>
  <c r="E29" i="2" s="1"/>
  <c r="D9" i="2"/>
  <c r="C9" i="2"/>
  <c r="B9" i="2"/>
  <c r="D29" i="2" s="1"/>
  <c r="M8" i="2"/>
  <c r="L8" i="2"/>
  <c r="G28" i="2" s="1"/>
  <c r="K8" i="2"/>
  <c r="J8" i="2"/>
  <c r="I8" i="2"/>
  <c r="H8" i="2"/>
  <c r="F28" i="2" s="1"/>
  <c r="G8" i="2"/>
  <c r="F8" i="2"/>
  <c r="E8" i="2"/>
  <c r="E28" i="2" s="1"/>
  <c r="D8" i="2"/>
  <c r="C8" i="2"/>
  <c r="B8" i="2"/>
  <c r="D28" i="2" s="1"/>
  <c r="M4" i="2"/>
  <c r="M15" i="2" s="1"/>
  <c r="L4" i="2"/>
  <c r="L15" i="2" s="1"/>
  <c r="K4" i="2"/>
  <c r="K15" i="2" s="1"/>
  <c r="J4" i="2"/>
  <c r="J15" i="2" s="1"/>
  <c r="I4" i="2"/>
  <c r="I15" i="2" s="1"/>
  <c r="H4" i="2"/>
  <c r="H15" i="2" s="1"/>
  <c r="G4" i="2"/>
  <c r="G15" i="2" s="1"/>
  <c r="F4" i="2"/>
  <c r="F15" i="2" s="1"/>
  <c r="E4" i="2"/>
  <c r="E15" i="2" s="1"/>
  <c r="D4" i="2"/>
  <c r="D15" i="2" s="1"/>
  <c r="C4" i="2"/>
  <c r="C15" i="2" s="1"/>
  <c r="B4" i="2"/>
  <c r="D24" i="2" s="1"/>
  <c r="D35" i="2" s="1"/>
  <c r="B15" i="2" l="1"/>
</calcChain>
</file>

<file path=xl/sharedStrings.xml><?xml version="1.0" encoding="utf-8"?>
<sst xmlns="http://schemas.openxmlformats.org/spreadsheetml/2006/main" count="48" uniqueCount="35">
  <si>
    <t>تعداد واگن هاي باری آماده به کار در سال 1404</t>
  </si>
  <si>
    <t>نوع واگن</t>
  </si>
  <si>
    <t>ماه</t>
  </si>
  <si>
    <t>فروردين</t>
  </si>
  <si>
    <t>ارديبهشت</t>
  </si>
  <si>
    <t>خرداد</t>
  </si>
  <si>
    <t>تير</t>
  </si>
  <si>
    <t>مرداد</t>
  </si>
  <si>
    <t>شهريور</t>
  </si>
  <si>
    <t>مهر</t>
  </si>
  <si>
    <t>آبان</t>
  </si>
  <si>
    <t>آذر</t>
  </si>
  <si>
    <t>دي</t>
  </si>
  <si>
    <t>بهمن</t>
  </si>
  <si>
    <t>اسفند</t>
  </si>
  <si>
    <t>مسقف</t>
  </si>
  <si>
    <t xml:space="preserve"> حمل غلات</t>
  </si>
  <si>
    <t xml:space="preserve">لبه كوتاه </t>
  </si>
  <si>
    <t xml:space="preserve">لبه بلند </t>
  </si>
  <si>
    <t>مسطح ،مسطح عريض و كمر شكن</t>
  </si>
  <si>
    <t>مخزندار</t>
  </si>
  <si>
    <t xml:space="preserve"> حمل بالاست</t>
  </si>
  <si>
    <t xml:space="preserve"> واگن انتهايي</t>
  </si>
  <si>
    <t xml:space="preserve">يخچال </t>
  </si>
  <si>
    <t>زیربومی</t>
  </si>
  <si>
    <t>ویژه حمل خودرو</t>
  </si>
  <si>
    <t>جمع</t>
  </si>
  <si>
    <t xml:space="preserve">ماخذ: سامانه نگهداری و تعمیرات واگنهای باری </t>
  </si>
  <si>
    <t>ميانگين  تعداد واگن هاي باري آماه به کار درسال 1404</t>
  </si>
  <si>
    <t xml:space="preserve">فصل </t>
  </si>
  <si>
    <t xml:space="preserve"> بهار </t>
  </si>
  <si>
    <t xml:space="preserve"> تابستان </t>
  </si>
  <si>
    <t xml:space="preserve"> پاييز </t>
  </si>
  <si>
    <t xml:space="preserve"> زمستان</t>
  </si>
  <si>
    <t>ماخذ: اداره کل واگنها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</si>
</sst>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22"/>
      <name val="B Jalal"/>
      <charset val="178"/>
    </font>
    <font>
      <sz val="14"/>
      <color theme="1"/>
      <name val="Arial"/>
      <family val="2"/>
    </font>
    <font>
      <b/>
      <sz val="14"/>
      <name val="B Jalal"/>
      <charset val="178"/>
    </font>
    <font>
      <b/>
      <sz val="18"/>
      <color theme="1"/>
      <name val="B Jalal"/>
      <charset val="178"/>
    </font>
    <font>
      <sz val="18"/>
      <name val="B Jalal"/>
      <charset val="178"/>
    </font>
    <font>
      <sz val="18"/>
      <color theme="1"/>
      <name val="B Jalal"/>
      <charset val="178"/>
    </font>
    <font>
      <sz val="16"/>
      <name val="B Jalal"/>
      <charset val="178"/>
    </font>
    <font>
      <b/>
      <sz val="16"/>
      <color theme="1"/>
      <name val="B Jalal"/>
      <charset val="178"/>
    </font>
    <font>
      <sz val="14"/>
      <color theme="1"/>
      <name val="B Jalal"/>
      <charset val="178"/>
    </font>
    <font>
      <b/>
      <sz val="16"/>
      <name val="B Jalal"/>
      <charset val="178"/>
    </font>
    <font>
      <b/>
      <sz val="16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8"/>
      <color theme="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" fontId="6" fillId="0" borderId="2" xfId="1" applyNumberFormat="1" applyFont="1" applyBorder="1" applyAlignment="1">
      <alignment horizontal="center" vertical="center"/>
    </xf>
    <xf numFmtId="1" fontId="6" fillId="0" borderId="9" xfId="1" applyNumberFormat="1" applyFont="1" applyBorder="1" applyAlignment="1">
      <alignment horizontal="center" vertical="center"/>
    </xf>
    <xf numFmtId="1" fontId="7" fillId="0" borderId="10" xfId="1" applyNumberFormat="1" applyFont="1" applyBorder="1" applyAlignment="1">
      <alignment horizontal="center" vertical="center"/>
    </xf>
    <xf numFmtId="1" fontId="7" fillId="0" borderId="11" xfId="1" applyNumberFormat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1" fontId="6" fillId="0" borderId="13" xfId="1" applyNumberFormat="1" applyFont="1" applyBorder="1" applyAlignment="1">
      <alignment horizontal="center" vertical="center"/>
    </xf>
    <xf numFmtId="1" fontId="6" fillId="0" borderId="14" xfId="1" applyNumberFormat="1" applyFont="1" applyBorder="1" applyAlignment="1">
      <alignment horizontal="center" vertical="center"/>
    </xf>
    <xf numFmtId="1" fontId="7" fillId="0" borderId="15" xfId="1" applyNumberFormat="1" applyFont="1" applyBorder="1" applyAlignment="1">
      <alignment horizontal="center" vertical="center"/>
    </xf>
    <xf numFmtId="1" fontId="7" fillId="0" borderId="16" xfId="1" applyNumberFormat="1" applyFont="1" applyBorder="1" applyAlignment="1">
      <alignment horizontal="center" vertical="center"/>
    </xf>
    <xf numFmtId="1" fontId="6" fillId="0" borderId="17" xfId="1" applyNumberFormat="1" applyFont="1" applyBorder="1" applyAlignment="1">
      <alignment horizontal="center" vertical="center"/>
    </xf>
    <xf numFmtId="1" fontId="6" fillId="0" borderId="18" xfId="1" applyNumberFormat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1" fontId="7" fillId="0" borderId="20" xfId="1" applyNumberFormat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1" fontId="6" fillId="0" borderId="6" xfId="1" applyNumberFormat="1" applyFont="1" applyBorder="1" applyAlignment="1">
      <alignment horizontal="center" vertical="center"/>
    </xf>
    <xf numFmtId="1" fontId="6" fillId="0" borderId="7" xfId="1" applyNumberFormat="1" applyFont="1" applyBorder="1" applyAlignment="1">
      <alignment horizontal="center" vertical="center"/>
    </xf>
    <xf numFmtId="1" fontId="7" fillId="0" borderId="7" xfId="1" applyNumberFormat="1" applyFont="1" applyBorder="1" applyAlignment="1">
      <alignment horizontal="center" vertical="center"/>
    </xf>
    <xf numFmtId="1" fontId="7" fillId="0" borderId="8" xfId="1" applyNumberFormat="1" applyFont="1" applyBorder="1" applyAlignment="1">
      <alignment horizontal="center" vertical="center"/>
    </xf>
    <xf numFmtId="0" fontId="4" fillId="3" borderId="22" xfId="1" applyFont="1" applyFill="1" applyBorder="1" applyAlignment="1">
      <alignment horizontal="center" vertical="center"/>
    </xf>
    <xf numFmtId="1" fontId="8" fillId="3" borderId="23" xfId="1" applyNumberFormat="1" applyFont="1" applyFill="1" applyBorder="1" applyAlignment="1">
      <alignment horizontal="center" vertical="center"/>
    </xf>
    <xf numFmtId="1" fontId="8" fillId="3" borderId="24" xfId="1" applyNumberFormat="1" applyFont="1" applyFill="1" applyBorder="1" applyAlignment="1">
      <alignment horizontal="center" vertical="center"/>
    </xf>
    <xf numFmtId="1" fontId="8" fillId="3" borderId="25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/>
    </xf>
    <xf numFmtId="164" fontId="10" fillId="0" borderId="0" xfId="1" applyNumberFormat="1" applyFont="1" applyAlignment="1">
      <alignment horizontal="center" vertical="center"/>
    </xf>
    <xf numFmtId="0" fontId="11" fillId="2" borderId="0" xfId="1" applyFont="1" applyFill="1" applyAlignment="1">
      <alignment horizontal="right" vertical="center"/>
    </xf>
    <xf numFmtId="0" fontId="12" fillId="2" borderId="0" xfId="1" applyFont="1" applyFill="1" applyAlignment="1">
      <alignment horizontal="center" vertical="center" wrapText="1"/>
    </xf>
    <xf numFmtId="0" fontId="13" fillId="2" borderId="0" xfId="1" applyFont="1" applyFill="1" applyAlignment="1">
      <alignment vertical="center"/>
    </xf>
    <xf numFmtId="0" fontId="14" fillId="0" borderId="2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15" fillId="0" borderId="27" xfId="1" applyFont="1" applyBorder="1" applyAlignment="1">
      <alignment horizontal="center" vertical="center"/>
    </xf>
    <xf numFmtId="0" fontId="15" fillId="0" borderId="28" xfId="1" applyFont="1" applyBorder="1" applyAlignment="1">
      <alignment horizontal="center" vertical="center"/>
    </xf>
    <xf numFmtId="0" fontId="14" fillId="0" borderId="21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/>
    </xf>
    <xf numFmtId="0" fontId="16" fillId="0" borderId="28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7" fillId="0" borderId="29" xfId="1" applyFont="1" applyBorder="1" applyAlignment="1">
      <alignment horizontal="center" vertical="center"/>
    </xf>
    <xf numFmtId="1" fontId="17" fillId="0" borderId="29" xfId="1" applyNumberFormat="1" applyFont="1" applyBorder="1" applyAlignment="1">
      <alignment horizontal="center" vertical="center"/>
    </xf>
    <xf numFmtId="1" fontId="17" fillId="0" borderId="30" xfId="1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1" fontId="17" fillId="0" borderId="15" xfId="1" applyNumberFormat="1" applyFont="1" applyBorder="1" applyAlignment="1">
      <alignment horizontal="center" vertical="center"/>
    </xf>
    <xf numFmtId="1" fontId="17" fillId="0" borderId="16" xfId="1" applyNumberFormat="1" applyFont="1" applyBorder="1" applyAlignment="1">
      <alignment horizontal="center" vertical="center"/>
    </xf>
    <xf numFmtId="0" fontId="14" fillId="3" borderId="31" xfId="1" applyFont="1" applyFill="1" applyBorder="1" applyAlignment="1">
      <alignment horizontal="center" vertical="center"/>
    </xf>
    <xf numFmtId="1" fontId="18" fillId="4" borderId="32" xfId="1" applyNumberFormat="1" applyFont="1" applyFill="1" applyBorder="1" applyAlignment="1">
      <alignment horizontal="center" vertical="center"/>
    </xf>
    <xf numFmtId="1" fontId="18" fillId="4" borderId="27" xfId="1" applyNumberFormat="1" applyFont="1" applyFill="1" applyBorder="1" applyAlignment="1">
      <alignment horizontal="center" vertical="center"/>
    </xf>
    <xf numFmtId="1" fontId="18" fillId="4" borderId="28" xfId="1" applyNumberFormat="1" applyFont="1" applyFill="1" applyBorder="1" applyAlignment="1">
      <alignment horizontal="center" vertical="center"/>
    </xf>
    <xf numFmtId="0" fontId="19" fillId="2" borderId="33" xfId="1" applyFont="1" applyFill="1" applyBorder="1" applyAlignment="1">
      <alignment horizontal="right" vertical="center"/>
    </xf>
    <xf numFmtId="0" fontId="19" fillId="2" borderId="0" xfId="1" applyFont="1" applyFill="1" applyAlignment="1">
      <alignment vertical="center"/>
    </xf>
    <xf numFmtId="0" fontId="18" fillId="0" borderId="0" xfId="1" applyFont="1" applyAlignment="1">
      <alignment horizontal="right" vertical="center"/>
    </xf>
  </cellXfs>
  <cellStyles count="2">
    <cellStyle name="Normal" xfId="0" builtinId="0"/>
    <cellStyle name="Normal 6" xfId="1" xr:uid="{25E1DC3B-60DC-40A5-9F96-B7BC625CC2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D642-2E68-4ACF-8D59-18F97E83A0CA}">
  <sheetPr>
    <tabColor rgb="FF00B050"/>
  </sheetPr>
  <dimension ref="A1:M37"/>
  <sheetViews>
    <sheetView rightToLeft="1" tabSelected="1" view="pageBreakPreview" topLeftCell="A7" zoomScale="60" workbookViewId="0">
      <selection activeCell="O21" sqref="O21"/>
    </sheetView>
  </sheetViews>
  <sheetFormatPr defaultColWidth="9" defaultRowHeight="18" x14ac:dyDescent="0.2"/>
  <cols>
    <col min="1" max="1" width="34.375" style="2" bestFit="1" customWidth="1"/>
    <col min="2" max="13" width="14.375" style="2" customWidth="1"/>
    <col min="14" max="16384" width="9" style="2"/>
  </cols>
  <sheetData>
    <row r="1" spans="1:13" ht="44.25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4.25" customHeight="1" x14ac:dyDescent="0.2">
      <c r="A2" s="3" t="s">
        <v>1</v>
      </c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44.25" customHeight="1" thickBot="1" x14ac:dyDescent="0.25">
      <c r="A3" s="7"/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10" t="s">
        <v>14</v>
      </c>
    </row>
    <row r="4" spans="1:13" ht="51" customHeight="1" x14ac:dyDescent="0.2">
      <c r="A4" s="11" t="s">
        <v>15</v>
      </c>
      <c r="B4" s="12">
        <f>1039+129</f>
        <v>1168</v>
      </c>
      <c r="C4" s="13">
        <f>1024+130</f>
        <v>1154</v>
      </c>
      <c r="D4" s="13">
        <f>1118+123</f>
        <v>1241</v>
      </c>
      <c r="E4" s="13">
        <f>1167+121</f>
        <v>1288</v>
      </c>
      <c r="F4" s="13">
        <f>1143+126</f>
        <v>1269</v>
      </c>
      <c r="G4" s="13">
        <f>995+119</f>
        <v>1114</v>
      </c>
      <c r="H4" s="14">
        <f>939+115</f>
        <v>1054</v>
      </c>
      <c r="I4" s="14">
        <f>1129+103</f>
        <v>1232</v>
      </c>
      <c r="J4" s="14">
        <f>1065+108</f>
        <v>1173</v>
      </c>
      <c r="K4" s="14">
        <f>1133+113</f>
        <v>1246</v>
      </c>
      <c r="L4" s="14">
        <f>1017+114</f>
        <v>1131</v>
      </c>
      <c r="M4" s="15">
        <f>1007+120</f>
        <v>1127</v>
      </c>
    </row>
    <row r="5" spans="1:13" ht="51" customHeight="1" x14ac:dyDescent="0.2">
      <c r="A5" s="16" t="s">
        <v>16</v>
      </c>
      <c r="B5" s="17">
        <v>1888</v>
      </c>
      <c r="C5" s="18">
        <v>1885</v>
      </c>
      <c r="D5" s="18">
        <v>1817</v>
      </c>
      <c r="E5" s="18">
        <v>1827</v>
      </c>
      <c r="F5" s="18">
        <v>1829</v>
      </c>
      <c r="G5" s="18">
        <v>1787</v>
      </c>
      <c r="H5" s="19">
        <v>1782</v>
      </c>
      <c r="I5" s="19">
        <v>1785</v>
      </c>
      <c r="J5" s="19">
        <v>1774</v>
      </c>
      <c r="K5" s="19">
        <v>1812</v>
      </c>
      <c r="L5" s="19">
        <v>1848</v>
      </c>
      <c r="M5" s="20">
        <v>1852</v>
      </c>
    </row>
    <row r="6" spans="1:13" ht="51" customHeight="1" x14ac:dyDescent="0.2">
      <c r="A6" s="16" t="s">
        <v>17</v>
      </c>
      <c r="B6" s="17">
        <v>3054</v>
      </c>
      <c r="C6" s="18">
        <v>3164</v>
      </c>
      <c r="D6" s="18">
        <v>3192</v>
      </c>
      <c r="E6" s="18">
        <v>3165</v>
      </c>
      <c r="F6" s="18">
        <v>3244</v>
      </c>
      <c r="G6" s="18">
        <v>3190</v>
      </c>
      <c r="H6" s="19">
        <v>3270</v>
      </c>
      <c r="I6" s="19">
        <v>3267</v>
      </c>
      <c r="J6" s="19">
        <v>3255</v>
      </c>
      <c r="K6" s="19">
        <v>3295</v>
      </c>
      <c r="L6" s="19">
        <v>3310</v>
      </c>
      <c r="M6" s="20">
        <v>3270</v>
      </c>
    </row>
    <row r="7" spans="1:13" ht="51" customHeight="1" x14ac:dyDescent="0.2">
      <c r="A7" s="16" t="s">
        <v>18</v>
      </c>
      <c r="B7" s="17">
        <v>13478</v>
      </c>
      <c r="C7" s="18">
        <v>13544</v>
      </c>
      <c r="D7" s="18">
        <v>13361</v>
      </c>
      <c r="E7" s="18">
        <v>13393</v>
      </c>
      <c r="F7" s="18">
        <v>13582</v>
      </c>
      <c r="G7" s="18">
        <v>13332</v>
      </c>
      <c r="H7" s="19">
        <v>13308</v>
      </c>
      <c r="I7" s="19">
        <v>13322</v>
      </c>
      <c r="J7" s="19">
        <v>13387</v>
      </c>
      <c r="K7" s="19">
        <v>13614</v>
      </c>
      <c r="L7" s="19">
        <v>13758</v>
      </c>
      <c r="M7" s="20">
        <v>13674</v>
      </c>
    </row>
    <row r="8" spans="1:13" ht="51" customHeight="1" x14ac:dyDescent="0.2">
      <c r="A8" s="16" t="s">
        <v>19</v>
      </c>
      <c r="B8" s="17">
        <f>1502+74</f>
        <v>1576</v>
      </c>
      <c r="C8" s="18">
        <f>1494+72</f>
        <v>1566</v>
      </c>
      <c r="D8" s="18">
        <f>1499+72</f>
        <v>1571</v>
      </c>
      <c r="E8" s="18">
        <f>1535+74</f>
        <v>1609</v>
      </c>
      <c r="F8" s="18">
        <f>1549+63</f>
        <v>1612</v>
      </c>
      <c r="G8" s="18">
        <f>1554+56</f>
        <v>1610</v>
      </c>
      <c r="H8" s="19">
        <f>1557+60</f>
        <v>1617</v>
      </c>
      <c r="I8" s="19">
        <f>1+1543+64</f>
        <v>1608</v>
      </c>
      <c r="J8" s="19">
        <f>1+1536+68</f>
        <v>1605</v>
      </c>
      <c r="K8" s="19">
        <f>1+1549+82</f>
        <v>1632</v>
      </c>
      <c r="L8" s="19">
        <f>1+1568+81</f>
        <v>1650</v>
      </c>
      <c r="M8" s="20">
        <f>1+1586+81</f>
        <v>1668</v>
      </c>
    </row>
    <row r="9" spans="1:13" ht="51" customHeight="1" x14ac:dyDescent="0.2">
      <c r="A9" s="16" t="s">
        <v>20</v>
      </c>
      <c r="B9" s="17">
        <f>3670+55+96</f>
        <v>3821</v>
      </c>
      <c r="C9" s="18">
        <f>3696+57+97</f>
        <v>3850</v>
      </c>
      <c r="D9" s="18">
        <f>3688+58+94</f>
        <v>3840</v>
      </c>
      <c r="E9" s="18">
        <f>3679+58+92</f>
        <v>3829</v>
      </c>
      <c r="F9" s="18">
        <f>3654+58+84+20</f>
        <v>3816</v>
      </c>
      <c r="G9" s="18">
        <f>3737+58+79+20</f>
        <v>3894</v>
      </c>
      <c r="H9" s="19">
        <f>3874+60+77</f>
        <v>4011</v>
      </c>
      <c r="I9" s="19">
        <f>3871+59+73</f>
        <v>4003</v>
      </c>
      <c r="J9" s="19">
        <f>3882+58+70</f>
        <v>4010</v>
      </c>
      <c r="K9" s="19">
        <f>4075+58+74</f>
        <v>4207</v>
      </c>
      <c r="L9" s="19">
        <f>4051+56+65</f>
        <v>4172</v>
      </c>
      <c r="M9" s="20">
        <f>4015+54+70</f>
        <v>4139</v>
      </c>
    </row>
    <row r="10" spans="1:13" ht="51" customHeight="1" x14ac:dyDescent="0.2">
      <c r="A10" s="16" t="s">
        <v>21</v>
      </c>
      <c r="B10" s="17">
        <v>1046</v>
      </c>
      <c r="C10" s="18">
        <v>1055</v>
      </c>
      <c r="D10" s="18">
        <v>1043</v>
      </c>
      <c r="E10" s="18">
        <v>1068</v>
      </c>
      <c r="F10" s="18">
        <v>1095</v>
      </c>
      <c r="G10" s="18">
        <v>1064</v>
      </c>
      <c r="H10" s="19">
        <v>1058</v>
      </c>
      <c r="I10" s="19">
        <v>1052</v>
      </c>
      <c r="J10" s="19">
        <v>1057</v>
      </c>
      <c r="K10" s="19">
        <v>1048</v>
      </c>
      <c r="L10" s="19">
        <v>1048</v>
      </c>
      <c r="M10" s="20">
        <v>1045</v>
      </c>
    </row>
    <row r="11" spans="1:13" ht="51" customHeight="1" x14ac:dyDescent="0.2">
      <c r="A11" s="16" t="s">
        <v>22</v>
      </c>
      <c r="B11" s="21">
        <v>8</v>
      </c>
      <c r="C11" s="22">
        <v>9</v>
      </c>
      <c r="D11" s="23">
        <v>8</v>
      </c>
      <c r="E11" s="23">
        <v>7</v>
      </c>
      <c r="F11" s="23">
        <v>6</v>
      </c>
      <c r="G11" s="22">
        <v>4</v>
      </c>
      <c r="H11" s="24">
        <v>4</v>
      </c>
      <c r="I11" s="24">
        <v>3</v>
      </c>
      <c r="J11" s="24">
        <v>3</v>
      </c>
      <c r="K11" s="24">
        <v>3</v>
      </c>
      <c r="L11" s="24">
        <v>4</v>
      </c>
      <c r="M11" s="25">
        <v>4</v>
      </c>
    </row>
    <row r="12" spans="1:13" ht="51" customHeight="1" x14ac:dyDescent="0.2">
      <c r="A12" s="16" t="s">
        <v>23</v>
      </c>
      <c r="B12" s="21"/>
      <c r="C12" s="22"/>
      <c r="D12" s="23"/>
      <c r="E12" s="23"/>
      <c r="F12" s="23"/>
      <c r="G12" s="23"/>
      <c r="H12" s="24"/>
      <c r="I12" s="24"/>
      <c r="J12" s="24"/>
      <c r="K12" s="24"/>
      <c r="L12" s="24"/>
      <c r="M12" s="25"/>
    </row>
    <row r="13" spans="1:13" ht="51" customHeight="1" x14ac:dyDescent="0.2">
      <c r="A13" s="16" t="s">
        <v>24</v>
      </c>
      <c r="B13" s="21">
        <v>10</v>
      </c>
      <c r="C13" s="22">
        <v>11</v>
      </c>
      <c r="D13" s="23">
        <v>11</v>
      </c>
      <c r="E13" s="23">
        <v>11</v>
      </c>
      <c r="F13" s="23">
        <v>9</v>
      </c>
      <c r="G13" s="23">
        <v>11</v>
      </c>
      <c r="H13" s="24">
        <v>11</v>
      </c>
      <c r="I13" s="24">
        <v>12</v>
      </c>
      <c r="J13" s="24">
        <v>12</v>
      </c>
      <c r="K13" s="24">
        <v>12</v>
      </c>
      <c r="L13" s="24">
        <v>12</v>
      </c>
      <c r="M13" s="25">
        <v>12</v>
      </c>
    </row>
    <row r="14" spans="1:13" ht="51" customHeight="1" thickBot="1" x14ac:dyDescent="0.25">
      <c r="A14" s="26" t="s">
        <v>25</v>
      </c>
      <c r="B14" s="27">
        <v>147</v>
      </c>
      <c r="C14" s="28">
        <v>145</v>
      </c>
      <c r="D14" s="28">
        <v>135</v>
      </c>
      <c r="E14" s="28">
        <v>121</v>
      </c>
      <c r="F14" s="28">
        <v>119</v>
      </c>
      <c r="G14" s="28">
        <v>100</v>
      </c>
      <c r="H14" s="29">
        <v>97</v>
      </c>
      <c r="I14" s="29">
        <v>106</v>
      </c>
      <c r="J14" s="29">
        <v>117</v>
      </c>
      <c r="K14" s="29">
        <v>124</v>
      </c>
      <c r="L14" s="29">
        <v>136</v>
      </c>
      <c r="M14" s="30">
        <v>134</v>
      </c>
    </row>
    <row r="15" spans="1:13" ht="44.25" customHeight="1" thickBot="1" x14ac:dyDescent="0.25">
      <c r="A15" s="31" t="s">
        <v>26</v>
      </c>
      <c r="B15" s="32">
        <f t="shared" ref="B15:M15" si="0">SUM(B4:B14)</f>
        <v>26196</v>
      </c>
      <c r="C15" s="33">
        <f t="shared" si="0"/>
        <v>26383</v>
      </c>
      <c r="D15" s="33">
        <f t="shared" si="0"/>
        <v>26219</v>
      </c>
      <c r="E15" s="33">
        <f t="shared" si="0"/>
        <v>26318</v>
      </c>
      <c r="F15" s="33">
        <f t="shared" si="0"/>
        <v>26581</v>
      </c>
      <c r="G15" s="33">
        <f t="shared" si="0"/>
        <v>26106</v>
      </c>
      <c r="H15" s="33">
        <f t="shared" si="0"/>
        <v>26212</v>
      </c>
      <c r="I15" s="33">
        <f t="shared" si="0"/>
        <v>26390</v>
      </c>
      <c r="J15" s="33">
        <f t="shared" si="0"/>
        <v>26393</v>
      </c>
      <c r="K15" s="33">
        <f t="shared" si="0"/>
        <v>26993</v>
      </c>
      <c r="L15" s="33">
        <f t="shared" si="0"/>
        <v>27069</v>
      </c>
      <c r="M15" s="34">
        <f t="shared" si="0"/>
        <v>26925</v>
      </c>
    </row>
    <row r="16" spans="1:13" ht="29.25" x14ac:dyDescent="0.2">
      <c r="A16" s="35" t="s">
        <v>27</v>
      </c>
      <c r="B16" s="35"/>
      <c r="C16" s="35"/>
      <c r="D16" s="36"/>
      <c r="E16" s="36"/>
      <c r="F16" s="36"/>
      <c r="G16" s="37"/>
      <c r="H16" s="36"/>
      <c r="I16" s="36"/>
      <c r="J16" s="36"/>
      <c r="K16" s="36"/>
      <c r="L16" s="36"/>
      <c r="M16" s="36"/>
    </row>
    <row r="17" spans="1:13" ht="45.75" customHeight="1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21" spans="1:13" ht="47.25" customHeight="1" thickBot="1" x14ac:dyDescent="0.25">
      <c r="C21" s="39" t="s">
        <v>28</v>
      </c>
      <c r="D21" s="39"/>
      <c r="E21" s="39"/>
      <c r="F21" s="39"/>
      <c r="G21" s="39"/>
      <c r="H21" s="40"/>
      <c r="I21" s="40"/>
      <c r="J21" s="40"/>
      <c r="K21" s="40"/>
      <c r="L21" s="40"/>
      <c r="M21" s="40"/>
    </row>
    <row r="22" spans="1:13" ht="41.25" customHeight="1" thickBot="1" x14ac:dyDescent="0.25">
      <c r="C22" s="41" t="s">
        <v>1</v>
      </c>
      <c r="D22" s="42" t="s">
        <v>29</v>
      </c>
      <c r="E22" s="43"/>
      <c r="F22" s="43"/>
      <c r="G22" s="44"/>
    </row>
    <row r="23" spans="1:13" ht="35.25" customHeight="1" thickBot="1" x14ac:dyDescent="0.25">
      <c r="C23" s="45"/>
      <c r="D23" s="46" t="s">
        <v>30</v>
      </c>
      <c r="E23" s="47" t="s">
        <v>31</v>
      </c>
      <c r="F23" s="47" t="s">
        <v>32</v>
      </c>
      <c r="G23" s="48" t="s">
        <v>33</v>
      </c>
    </row>
    <row r="24" spans="1:13" ht="25.5" customHeight="1" x14ac:dyDescent="0.2">
      <c r="C24" s="49" t="s">
        <v>15</v>
      </c>
      <c r="D24" s="50">
        <f t="shared" ref="D24:D34" si="1">(B4+C4+D4)/3</f>
        <v>1187.6666666666667</v>
      </c>
      <c r="E24" s="50">
        <f t="shared" ref="E24:E34" si="2">(E4+F4+G4)/3</f>
        <v>1223.6666666666667</v>
      </c>
      <c r="F24" s="51">
        <f t="shared" ref="F24:F34" si="3">(H4+I4+J4)/3</f>
        <v>1153</v>
      </c>
      <c r="G24" s="52">
        <f t="shared" ref="G24:G34" si="4">(K4+L4+M4)/3</f>
        <v>1168</v>
      </c>
    </row>
    <row r="25" spans="1:13" ht="25.5" customHeight="1" x14ac:dyDescent="0.2">
      <c r="C25" s="49" t="s">
        <v>16</v>
      </c>
      <c r="D25" s="53">
        <f t="shared" si="1"/>
        <v>1863.3333333333333</v>
      </c>
      <c r="E25" s="54">
        <f t="shared" si="2"/>
        <v>1814.3333333333333</v>
      </c>
      <c r="F25" s="54">
        <f t="shared" si="3"/>
        <v>1780.3333333333333</v>
      </c>
      <c r="G25" s="55">
        <f t="shared" si="4"/>
        <v>1837.3333333333333</v>
      </c>
    </row>
    <row r="26" spans="1:13" ht="25.5" customHeight="1" x14ac:dyDescent="0.2">
      <c r="C26" s="49" t="s">
        <v>17</v>
      </c>
      <c r="D26" s="54">
        <f t="shared" si="1"/>
        <v>3136.6666666666665</v>
      </c>
      <c r="E26" s="54">
        <f t="shared" si="2"/>
        <v>3199.6666666666665</v>
      </c>
      <c r="F26" s="53">
        <f t="shared" si="3"/>
        <v>3264</v>
      </c>
      <c r="G26" s="55">
        <f t="shared" si="4"/>
        <v>3291.6666666666665</v>
      </c>
    </row>
    <row r="27" spans="1:13" ht="25.5" customHeight="1" x14ac:dyDescent="0.2">
      <c r="C27" s="49" t="s">
        <v>18</v>
      </c>
      <c r="D27" s="53">
        <f t="shared" si="1"/>
        <v>13461</v>
      </c>
      <c r="E27" s="53">
        <f t="shared" si="2"/>
        <v>13435.666666666666</v>
      </c>
      <c r="F27" s="54">
        <f t="shared" si="3"/>
        <v>13339</v>
      </c>
      <c r="G27" s="55">
        <f t="shared" si="4"/>
        <v>13682</v>
      </c>
    </row>
    <row r="28" spans="1:13" ht="25.5" customHeight="1" x14ac:dyDescent="0.2">
      <c r="C28" s="49" t="s">
        <v>19</v>
      </c>
      <c r="D28" s="53">
        <f t="shared" si="1"/>
        <v>1571</v>
      </c>
      <c r="E28" s="53">
        <f t="shared" si="2"/>
        <v>1610.3333333333333</v>
      </c>
      <c r="F28" s="54">
        <f t="shared" si="3"/>
        <v>1610</v>
      </c>
      <c r="G28" s="55">
        <f t="shared" si="4"/>
        <v>1650</v>
      </c>
    </row>
    <row r="29" spans="1:13" ht="25.5" customHeight="1" x14ac:dyDescent="0.2">
      <c r="C29" s="49" t="s">
        <v>20</v>
      </c>
      <c r="D29" s="53">
        <f t="shared" si="1"/>
        <v>3837</v>
      </c>
      <c r="E29" s="53">
        <f t="shared" si="2"/>
        <v>3846.3333333333335</v>
      </c>
      <c r="F29" s="54">
        <f t="shared" si="3"/>
        <v>4008</v>
      </c>
      <c r="G29" s="55">
        <f t="shared" si="4"/>
        <v>4172.666666666667</v>
      </c>
    </row>
    <row r="30" spans="1:13" ht="25.5" customHeight="1" x14ac:dyDescent="0.2">
      <c r="C30" s="49" t="s">
        <v>21</v>
      </c>
      <c r="D30" s="53">
        <f t="shared" si="1"/>
        <v>1048</v>
      </c>
      <c r="E30" s="53">
        <f t="shared" si="2"/>
        <v>1075.6666666666667</v>
      </c>
      <c r="F30" s="54">
        <f t="shared" si="3"/>
        <v>1055.6666666666667</v>
      </c>
      <c r="G30" s="55">
        <f t="shared" si="4"/>
        <v>1047</v>
      </c>
    </row>
    <row r="31" spans="1:13" ht="25.5" customHeight="1" x14ac:dyDescent="0.2">
      <c r="C31" s="49" t="s">
        <v>22</v>
      </c>
      <c r="D31" s="53">
        <f t="shared" si="1"/>
        <v>8.3333333333333339</v>
      </c>
      <c r="E31" s="53">
        <f t="shared" si="2"/>
        <v>5.666666666666667</v>
      </c>
      <c r="F31" s="54">
        <f t="shared" si="3"/>
        <v>3.3333333333333335</v>
      </c>
      <c r="G31" s="55">
        <f t="shared" si="4"/>
        <v>3.6666666666666665</v>
      </c>
    </row>
    <row r="32" spans="1:13" ht="25.5" customHeight="1" x14ac:dyDescent="0.2">
      <c r="C32" s="49" t="s">
        <v>23</v>
      </c>
      <c r="D32" s="53">
        <f t="shared" si="1"/>
        <v>0</v>
      </c>
      <c r="E32" s="53">
        <f t="shared" si="2"/>
        <v>0</v>
      </c>
      <c r="F32" s="54">
        <f t="shared" si="3"/>
        <v>0</v>
      </c>
      <c r="G32" s="55">
        <f t="shared" si="4"/>
        <v>0</v>
      </c>
    </row>
    <row r="33" spans="3:13" ht="25.5" customHeight="1" x14ac:dyDescent="0.2">
      <c r="C33" s="49" t="s">
        <v>24</v>
      </c>
      <c r="D33" s="53">
        <f t="shared" si="1"/>
        <v>10.666666666666666</v>
      </c>
      <c r="E33" s="53">
        <f t="shared" si="2"/>
        <v>10.333333333333334</v>
      </c>
      <c r="F33" s="54">
        <f t="shared" si="3"/>
        <v>11.666666666666666</v>
      </c>
      <c r="G33" s="55">
        <f t="shared" si="4"/>
        <v>12</v>
      </c>
    </row>
    <row r="34" spans="3:13" ht="25.5" customHeight="1" thickBot="1" x14ac:dyDescent="0.25">
      <c r="C34" s="49" t="s">
        <v>25</v>
      </c>
      <c r="D34" s="53">
        <f t="shared" si="1"/>
        <v>142.33333333333334</v>
      </c>
      <c r="E34" s="53">
        <f t="shared" si="2"/>
        <v>113.33333333333333</v>
      </c>
      <c r="F34" s="54">
        <f t="shared" si="3"/>
        <v>106.66666666666667</v>
      </c>
      <c r="G34" s="55">
        <f t="shared" si="4"/>
        <v>131.33333333333334</v>
      </c>
    </row>
    <row r="35" spans="3:13" ht="25.5" customHeight="1" thickBot="1" x14ac:dyDescent="0.25">
      <c r="C35" s="56" t="s">
        <v>26</v>
      </c>
      <c r="D35" s="57">
        <f>SUM(D24:D34)</f>
        <v>26265.999999999996</v>
      </c>
      <c r="E35" s="58">
        <f>SUM(E24:E34)</f>
        <v>26334.999999999996</v>
      </c>
      <c r="F35" s="58">
        <f>SUM(F24:F34)</f>
        <v>26331.666666666668</v>
      </c>
      <c r="G35" s="59">
        <f>SUM(G24:G34)</f>
        <v>26995.666666666668</v>
      </c>
    </row>
    <row r="36" spans="3:13" ht="20.25" x14ac:dyDescent="0.2">
      <c r="C36" s="60" t="s">
        <v>34</v>
      </c>
      <c r="D36" s="60"/>
      <c r="E36" s="60"/>
      <c r="F36" s="60"/>
      <c r="G36" s="60"/>
      <c r="H36" s="61"/>
      <c r="I36" s="61"/>
      <c r="J36" s="61"/>
      <c r="K36" s="61"/>
      <c r="L36" s="61"/>
      <c r="M36" s="61"/>
    </row>
    <row r="37" spans="3:13" ht="20.25" x14ac:dyDescent="0.2">
      <c r="C37" s="62"/>
      <c r="D37" s="62"/>
      <c r="E37" s="62"/>
    </row>
  </sheetData>
  <mergeCells count="10">
    <mergeCell ref="C22:C23"/>
    <mergeCell ref="D22:G22"/>
    <mergeCell ref="C36:G36"/>
    <mergeCell ref="C37:E37"/>
    <mergeCell ref="A1:M1"/>
    <mergeCell ref="A2:A3"/>
    <mergeCell ref="B2:M2"/>
    <mergeCell ref="A16:C16"/>
    <mergeCell ref="A17:M17"/>
    <mergeCell ref="C21:G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&amp;R&amp;"B Jalal,Bold"&amp;18ماهنامه آماری8 ماهه 1402  راه آهن جمهوري اسلامي ايران</oddHeader>
    <oddFooter>&amp;L&amp;"B Jalal,Regular"&amp;16 18&amp;R&amp;"B Jalal,Regular"&amp;16گروه آمار و اطلاعات</oddFooter>
  </headerFooter>
  <rowBreaks count="1" manualBreakCount="1">
    <brk id="1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واگن باری آماده به کار</vt:lpstr>
      <vt:lpstr>' واگن باری آماده به کار'!Print_Area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رضا روغني زاده دزفولي</dc:creator>
  <cp:lastModifiedBy>رضا روغني زاده دزفولي</cp:lastModifiedBy>
  <dcterms:created xsi:type="dcterms:W3CDTF">2015-06-05T18:17:20Z</dcterms:created>
  <dcterms:modified xsi:type="dcterms:W3CDTF">2026-05-05T08:07:17Z</dcterms:modified>
</cp:coreProperties>
</file>