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یوسفی\1404\خرداد\"/>
    </mc:Choice>
  </mc:AlternateContent>
  <xr:revisionPtr revIDLastSave="0" documentId="13_ncr:1_{1DA49F92-0CB4-4D33-9E00-48F55912ADF6}" xr6:coauthVersionLast="45" xr6:coauthVersionMax="45" xr10:uidLastSave="{00000000-0000-0000-0000-000000000000}"/>
  <bookViews>
    <workbookView xWindow="-120" yWindow="-120" windowWidth="29040" windowHeight="15840" xr2:uid="{62289AD1-D3A8-4E7D-A9E9-FAD54F557ADA}"/>
  </bookViews>
  <sheets>
    <sheet name="Sheet1" sheetId="1" r:id="rId1"/>
  </sheets>
  <externalReferences>
    <externalReference r:id="rId2"/>
    <externalReference r:id="rId3"/>
  </externalReferences>
  <definedNames>
    <definedName name="_xlnm.Print_Area" localSheetId="0">Sheet1!$A$1:$K$94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1" i="1" l="1"/>
  <c r="K74" i="1"/>
  <c r="K71" i="1"/>
  <c r="K50" i="1"/>
  <c r="K27" i="1"/>
  <c r="K23" i="1"/>
  <c r="K14" i="1"/>
  <c r="K7" i="1"/>
  <c r="K4" i="1"/>
  <c r="G91" i="1"/>
  <c r="F91" i="1"/>
  <c r="E91" i="1"/>
  <c r="K91" i="1" s="1"/>
  <c r="F90" i="1"/>
  <c r="D90" i="1"/>
  <c r="F89" i="1"/>
  <c r="D89" i="1"/>
  <c r="F88" i="1"/>
  <c r="D88" i="1"/>
  <c r="F87" i="1"/>
  <c r="D87" i="1"/>
  <c r="E86" i="1"/>
  <c r="F86" i="1"/>
  <c r="D86" i="1"/>
  <c r="F85" i="1"/>
  <c r="D85" i="1"/>
  <c r="F84" i="1"/>
  <c r="D84" i="1"/>
  <c r="F83" i="1"/>
  <c r="D83" i="1"/>
  <c r="F82" i="1"/>
  <c r="D82" i="1"/>
  <c r="D91" i="1" s="1"/>
  <c r="E81" i="1"/>
  <c r="H81" i="1" s="1"/>
  <c r="D81" i="1"/>
  <c r="F81" i="1"/>
  <c r="F80" i="1"/>
  <c r="D80" i="1"/>
  <c r="F79" i="1"/>
  <c r="D79" i="1"/>
  <c r="E78" i="1"/>
  <c r="H78" i="1" s="1"/>
  <c r="F78" i="1"/>
  <c r="D78" i="1"/>
  <c r="F77" i="1"/>
  <c r="D77" i="1"/>
  <c r="E76" i="1"/>
  <c r="H76" i="1" s="1"/>
  <c r="F76" i="1"/>
  <c r="D76" i="1"/>
  <c r="E75" i="1"/>
  <c r="H75" i="1" s="1"/>
  <c r="F75" i="1"/>
  <c r="D75" i="1"/>
  <c r="E74" i="1"/>
  <c r="H74" i="1" s="1"/>
  <c r="F74" i="1"/>
  <c r="D74" i="1"/>
  <c r="E73" i="1"/>
  <c r="H73" i="1" s="1"/>
  <c r="F73" i="1"/>
  <c r="D73" i="1"/>
  <c r="E72" i="1"/>
  <c r="H72" i="1" s="1"/>
  <c r="F72" i="1"/>
  <c r="D72" i="1"/>
  <c r="H86" i="1"/>
  <c r="H85" i="1"/>
  <c r="H82" i="1"/>
  <c r="E71" i="1"/>
  <c r="H71" i="1" s="1"/>
  <c r="F71" i="1"/>
  <c r="D71" i="1"/>
  <c r="G68" i="1"/>
  <c r="F68" i="1"/>
  <c r="E68" i="1"/>
  <c r="D68" i="1"/>
  <c r="G63" i="1"/>
  <c r="E63" i="1"/>
  <c r="F62" i="1"/>
  <c r="F63" i="1" s="1"/>
  <c r="D62" i="1"/>
  <c r="D63" i="1" s="1"/>
  <c r="G59" i="1"/>
  <c r="E59" i="1"/>
  <c r="F58" i="1"/>
  <c r="D58" i="1"/>
  <c r="F57" i="1"/>
  <c r="D57" i="1"/>
  <c r="F56" i="1"/>
  <c r="D56" i="1"/>
  <c r="G53" i="1"/>
  <c r="F52" i="1"/>
  <c r="D52" i="1"/>
  <c r="F51" i="1"/>
  <c r="D51" i="1"/>
  <c r="E50" i="1"/>
  <c r="H50" i="1" s="1"/>
  <c r="F50" i="1"/>
  <c r="D50" i="1"/>
  <c r="G47" i="1"/>
  <c r="F46" i="1"/>
  <c r="D46" i="1"/>
  <c r="E45" i="1"/>
  <c r="H45" i="1" s="1"/>
  <c r="F45" i="1"/>
  <c r="D45" i="1"/>
  <c r="E44" i="1"/>
  <c r="H44" i="1" s="1"/>
  <c r="F44" i="1"/>
  <c r="D44" i="1"/>
  <c r="E43" i="1"/>
  <c r="H43" i="1" s="1"/>
  <c r="F43" i="1"/>
  <c r="D43" i="1"/>
  <c r="E42" i="1"/>
  <c r="H42" i="1" s="1"/>
  <c r="F42" i="1"/>
  <c r="D42" i="1"/>
  <c r="E41" i="1"/>
  <c r="H41" i="1" s="1"/>
  <c r="F41" i="1"/>
  <c r="D41" i="1"/>
  <c r="G38" i="1"/>
  <c r="E38" i="1"/>
  <c r="F37" i="1"/>
  <c r="D37" i="1"/>
  <c r="F36" i="1"/>
  <c r="D36" i="1"/>
  <c r="G33" i="1"/>
  <c r="F32" i="1"/>
  <c r="D32" i="1"/>
  <c r="E31" i="1"/>
  <c r="H31" i="1" s="1"/>
  <c r="F31" i="1"/>
  <c r="D31" i="1"/>
  <c r="F30" i="1"/>
  <c r="D30" i="1"/>
  <c r="F29" i="1"/>
  <c r="D29" i="1"/>
  <c r="F28" i="1"/>
  <c r="D28" i="1"/>
  <c r="E27" i="1"/>
  <c r="H27" i="1" s="1"/>
  <c r="F27" i="1"/>
  <c r="D27" i="1"/>
  <c r="G24" i="1"/>
  <c r="E23" i="1"/>
  <c r="H23" i="1" s="1"/>
  <c r="F23" i="1"/>
  <c r="D23" i="1"/>
  <c r="F22" i="1"/>
  <c r="D22" i="1"/>
  <c r="E21" i="1"/>
  <c r="K21" i="1" s="1"/>
  <c r="F21" i="1"/>
  <c r="D21" i="1"/>
  <c r="F20" i="1"/>
  <c r="D20" i="1"/>
  <c r="H22" i="1"/>
  <c r="F19" i="1"/>
  <c r="D19" i="1"/>
  <c r="G16" i="1"/>
  <c r="F15" i="1"/>
  <c r="D15" i="1"/>
  <c r="E14" i="1"/>
  <c r="F14" i="1"/>
  <c r="D14" i="1"/>
  <c r="F13" i="1"/>
  <c r="D13" i="1"/>
  <c r="E12" i="1"/>
  <c r="H12" i="1" s="1"/>
  <c r="F12" i="1"/>
  <c r="D12" i="1"/>
  <c r="F11" i="1"/>
  <c r="D11" i="1"/>
  <c r="E10" i="1"/>
  <c r="H10" i="1" s="1"/>
  <c r="F10" i="1"/>
  <c r="D10" i="1"/>
  <c r="F9" i="1"/>
  <c r="D9" i="1"/>
  <c r="E8" i="1"/>
  <c r="H8" i="1" s="1"/>
  <c r="F8" i="1"/>
  <c r="D8" i="1"/>
  <c r="E7" i="1"/>
  <c r="H7" i="1" s="1"/>
  <c r="F7" i="1"/>
  <c r="D7" i="1"/>
  <c r="F6" i="1"/>
  <c r="D6" i="1"/>
  <c r="E5" i="1"/>
  <c r="H5" i="1" s="1"/>
  <c r="F5" i="1"/>
  <c r="D5" i="1"/>
  <c r="E4" i="1"/>
  <c r="H4" i="1" s="1"/>
  <c r="F4" i="1"/>
  <c r="D4" i="1"/>
  <c r="H91" i="1" l="1"/>
  <c r="K5" i="1"/>
  <c r="K72" i="1"/>
  <c r="K12" i="1"/>
  <c r="K42" i="1"/>
  <c r="K41" i="1"/>
  <c r="K44" i="1"/>
  <c r="D59" i="1"/>
  <c r="D38" i="1"/>
  <c r="F59" i="1"/>
  <c r="E53" i="1"/>
  <c r="D53" i="1"/>
  <c r="F53" i="1"/>
  <c r="F38" i="1"/>
  <c r="D47" i="1"/>
  <c r="F47" i="1"/>
  <c r="E47" i="1"/>
  <c r="E24" i="1"/>
  <c r="H21" i="1"/>
  <c r="E33" i="1"/>
  <c r="D33" i="1"/>
  <c r="F33" i="1"/>
  <c r="F24" i="1"/>
  <c r="D24" i="1"/>
  <c r="E16" i="1"/>
  <c r="H14" i="1"/>
  <c r="D16" i="1"/>
  <c r="F16" i="1"/>
  <c r="K86" i="1"/>
  <c r="K78" i="1"/>
  <c r="K73" i="1"/>
  <c r="K31" i="1"/>
  <c r="K10" i="1"/>
  <c r="H53" i="1" l="1"/>
  <c r="K53" i="1"/>
  <c r="H33" i="1"/>
  <c r="K33" i="1"/>
  <c r="H24" i="1"/>
  <c r="K24" i="1"/>
  <c r="H16" i="1"/>
  <c r="K16" i="1"/>
  <c r="H47" i="1"/>
  <c r="K47" i="1"/>
  <c r="C14" i="1"/>
  <c r="C16" i="1"/>
  <c r="K45" i="1" l="1"/>
  <c r="K8" i="1"/>
  <c r="K75" i="1" l="1"/>
  <c r="K43" i="1"/>
  <c r="K82" i="1"/>
  <c r="K22" i="1"/>
  <c r="J59" i="1"/>
  <c r="J53" i="1"/>
  <c r="J47" i="1"/>
  <c r="J24" i="1"/>
  <c r="J16" i="1"/>
  <c r="J91" i="1"/>
  <c r="I91" i="1"/>
  <c r="J68" i="1"/>
  <c r="I68" i="1"/>
  <c r="J63" i="1"/>
  <c r="I63" i="1"/>
  <c r="I59" i="1"/>
  <c r="I53" i="1"/>
  <c r="I47" i="1"/>
  <c r="I38" i="1"/>
  <c r="J33" i="1"/>
  <c r="I33" i="1"/>
  <c r="I24" i="1"/>
  <c r="I16" i="1"/>
  <c r="K76" i="1" l="1"/>
  <c r="J94" i="1"/>
  <c r="I94" i="1"/>
  <c r="D94" i="1" l="1"/>
  <c r="F94" i="1"/>
  <c r="E94" i="1"/>
  <c r="G94" i="1" l="1"/>
  <c r="H94" i="1" s="1"/>
  <c r="C90" i="1" l="1"/>
  <c r="C88" i="1"/>
  <c r="C87" i="1"/>
  <c r="C86" i="1"/>
  <c r="C85" i="1"/>
  <c r="C84" i="1"/>
  <c r="C83" i="1"/>
  <c r="C82" i="1"/>
  <c r="C81" i="1"/>
  <c r="C80" i="1"/>
  <c r="C79" i="1"/>
  <c r="C78" i="1"/>
  <c r="C76" i="1"/>
  <c r="C75" i="1"/>
  <c r="C74" i="1"/>
  <c r="C72" i="1"/>
  <c r="C71" i="1"/>
  <c r="C63" i="1"/>
  <c r="C62" i="1"/>
  <c r="C57" i="1"/>
  <c r="C51" i="1"/>
  <c r="C45" i="1"/>
  <c r="C44" i="1"/>
  <c r="C43" i="1"/>
  <c r="C42" i="1"/>
  <c r="C41" i="1"/>
  <c r="C37" i="1"/>
  <c r="C33" i="1"/>
  <c r="C32" i="1"/>
  <c r="C31" i="1"/>
  <c r="C27" i="1"/>
  <c r="C23" i="1"/>
  <c r="C22" i="1"/>
  <c r="C19" i="1"/>
  <c r="C15" i="1"/>
  <c r="C12" i="1"/>
  <c r="C11" i="1"/>
  <c r="C10" i="1"/>
  <c r="C9" i="1"/>
  <c r="C8" i="1"/>
  <c r="C7" i="1"/>
  <c r="C6" i="1"/>
  <c r="C5" i="1"/>
  <c r="C4" i="1"/>
  <c r="C38" i="1" l="1"/>
  <c r="C59" i="1"/>
  <c r="C47" i="1"/>
  <c r="C21" i="1"/>
  <c r="C50" i="1"/>
  <c r="C91" i="1"/>
  <c r="C53" i="1"/>
  <c r="C73" i="1"/>
  <c r="C29" i="1"/>
  <c r="C24" i="1"/>
  <c r="C94" i="1" l="1"/>
</calcChain>
</file>

<file path=xl/sharedStrings.xml><?xml version="1.0" encoding="utf-8"?>
<sst xmlns="http://schemas.openxmlformats.org/spreadsheetml/2006/main" count="94" uniqueCount="94">
  <si>
    <t>ردیف</t>
  </si>
  <si>
    <t>هلدینگ / شرکت</t>
  </si>
  <si>
    <t>درصد اعتباری</t>
  </si>
  <si>
    <t xml:space="preserve"> مقدار عرضه  کل  (تن)</t>
  </si>
  <si>
    <t>عرضه اعتباری(تن)</t>
  </si>
  <si>
    <t>کل معامله(تن)</t>
  </si>
  <si>
    <t>معامله اعتباری(تن)</t>
  </si>
  <si>
    <t>نسبت فروش اعتباری</t>
  </si>
  <si>
    <t>تعداد کل  محصول عرضه شده</t>
  </si>
  <si>
    <t xml:space="preserve">تعداد کل  محصول عرضه اعتباری </t>
  </si>
  <si>
    <t xml:space="preserve"> هلدینگ خلیج فارس </t>
  </si>
  <si>
    <t xml:space="preserve">پتروشیمی اروند </t>
  </si>
  <si>
    <t>پتروشیمی بندرامام</t>
  </si>
  <si>
    <t>پتروشیمی بوعلی سینا</t>
  </si>
  <si>
    <t>پتروشیمی شهید تندگویان</t>
  </si>
  <si>
    <t>پتروشیمی خوزستان</t>
  </si>
  <si>
    <t>پتروشیمی کارون</t>
  </si>
  <si>
    <t xml:space="preserve">پتروشیمی پارس   </t>
  </si>
  <si>
    <t>پتروشیمی نوری</t>
  </si>
  <si>
    <t xml:space="preserve">پتروشیمی ایلام </t>
  </si>
  <si>
    <t>پتروشیمی ارومیه</t>
  </si>
  <si>
    <t>کود شیمیایی اوره لردگان</t>
  </si>
  <si>
    <t>پالایش گاز بید بلند خلیج فارس</t>
  </si>
  <si>
    <t xml:space="preserve">میانگین اعتباری هلدینگ خلیج فارس  </t>
  </si>
  <si>
    <t xml:space="preserve"> هلدینگ پارسیان</t>
  </si>
  <si>
    <t>پتروشیمی پردیس</t>
  </si>
  <si>
    <t xml:space="preserve">پتروشیمی کرمانشاه </t>
  </si>
  <si>
    <t xml:space="preserve">پتروشیمی شیراز </t>
  </si>
  <si>
    <t xml:space="preserve">پتروشیمی زاگرس </t>
  </si>
  <si>
    <t xml:space="preserve">پتروشیمی تبریز </t>
  </si>
  <si>
    <t>میانگین اعتباری  هلدینگ پارسیان</t>
  </si>
  <si>
    <t>هلدینگ تاپیکو</t>
  </si>
  <si>
    <t xml:space="preserve">پتروشیمی غدیر    </t>
  </si>
  <si>
    <t xml:space="preserve">پتروشیمی فارابی </t>
  </si>
  <si>
    <t xml:space="preserve">پتروشیمی فن آوران  </t>
  </si>
  <si>
    <t>پتروشیمی آبادان</t>
  </si>
  <si>
    <t xml:space="preserve">پتروشیمی خراسان   </t>
  </si>
  <si>
    <t>شیمی بافت و شیمی تکس</t>
  </si>
  <si>
    <t>میانگین اعتباری هلدینگ تاپیکو</t>
  </si>
  <si>
    <t xml:space="preserve"> هلدینگ شستان</t>
  </si>
  <si>
    <t>پتروشیمی مرجان</t>
  </si>
  <si>
    <t>پتروشيمي بوشهر</t>
  </si>
  <si>
    <t>میانگین اعتباری هلدینگ شستان</t>
  </si>
  <si>
    <t xml:space="preserve"> هلدینگ گروه باختر</t>
  </si>
  <si>
    <t xml:space="preserve">پلیمر کرمانشاه </t>
  </si>
  <si>
    <t xml:space="preserve">پتروشیمی کردستان </t>
  </si>
  <si>
    <t xml:space="preserve">پتروشیمی مهاباد </t>
  </si>
  <si>
    <t>پتروشیمی میاندوآب</t>
  </si>
  <si>
    <t>پتروشیمی لرستان</t>
  </si>
  <si>
    <t>پارس گلایکول</t>
  </si>
  <si>
    <t>میانگین اعتباری هلدینگ گروه باختر</t>
  </si>
  <si>
    <t xml:space="preserve"> صندوق بازنشستگی کشوری (صبا انرژی)</t>
  </si>
  <si>
    <t>پتروشیمی جم</t>
  </si>
  <si>
    <t>پلی پروپیلن جم</t>
  </si>
  <si>
    <t>صنایع پتروشیمی مسجد سلیمان</t>
  </si>
  <si>
    <t>میانگین اعتباری صبا انرژی</t>
  </si>
  <si>
    <t>هلدینگ پتروفرهنگ</t>
  </si>
  <si>
    <t>کیمیای پارس خاور میانه</t>
  </si>
  <si>
    <t>پتروشیمی مروارید</t>
  </si>
  <si>
    <t>پتروشیمی سبلان</t>
  </si>
  <si>
    <t>میانگین اعتباری هلدینگ پتروفرهنگ</t>
  </si>
  <si>
    <t xml:space="preserve"> گروه انرژی تدبیر(ستاد اجرایی فرمان امام ره)</t>
  </si>
  <si>
    <t xml:space="preserve">تولیدات پتروشیمی قائد بصیر  </t>
  </si>
  <si>
    <t>میانگین اعتباری گروه انرژی تدبیر</t>
  </si>
  <si>
    <t>هلدینگ اهداف (صندوق بازنشستگی نفت )</t>
  </si>
  <si>
    <t>پتروشیمی خارک</t>
  </si>
  <si>
    <t>پترو پالایش کنگان</t>
  </si>
  <si>
    <t>میانگین اعتباری هلدینگ اهداف</t>
  </si>
  <si>
    <t>سایر شرکت های مستقل</t>
  </si>
  <si>
    <t xml:space="preserve">پتروشیمی رجال </t>
  </si>
  <si>
    <t>صنایع پتروشیمی پلی استایرن انتخاب</t>
  </si>
  <si>
    <t xml:space="preserve">پتروشیمی امیرکبیر </t>
  </si>
  <si>
    <t xml:space="preserve">پتروشیمی شازند اراک </t>
  </si>
  <si>
    <t>صنایع پتروشیمی تخت جمشید</t>
  </si>
  <si>
    <t>پتروشیمایی تخت جمشید پارس عسلویه</t>
  </si>
  <si>
    <t>پتروشیمی رازی (و آریا فسفریک)</t>
  </si>
  <si>
    <t xml:space="preserve">صنعتی نوید زر شیمی </t>
  </si>
  <si>
    <t>پلی نار</t>
  </si>
  <si>
    <t>پتروشیمی اصفهان</t>
  </si>
  <si>
    <t>پتروشیمی بیستون</t>
  </si>
  <si>
    <t>متانول کاوه</t>
  </si>
  <si>
    <t>پتروشیمی مهر</t>
  </si>
  <si>
    <t xml:space="preserve">پلیمر آریاساسول </t>
  </si>
  <si>
    <t>شرکت اکسیر حلال عسلویه</t>
  </si>
  <si>
    <t>پتروشیمی مارون</t>
  </si>
  <si>
    <t>پتروشیمی لاله</t>
  </si>
  <si>
    <t>سرمایه گذاری صنایع شیمیائی ایران</t>
  </si>
  <si>
    <t>فرساشیمی</t>
  </si>
  <si>
    <t>شرکت دی آریا پلیمر</t>
  </si>
  <si>
    <t>میانگین اعتباری سایر شرکت های مستقل</t>
  </si>
  <si>
    <t xml:space="preserve">میزان ارزش عرضه اعتباری محصولات پتروشیمیایی در بورس کالا و انرژی (ریال) </t>
  </si>
  <si>
    <t xml:space="preserve">میانگین کل اعتباری </t>
  </si>
  <si>
    <t>امتیاز شرکت ها</t>
  </si>
  <si>
    <t xml:space="preserve">  عرضه اعتباری بورس کالا و انرژی خرداد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</si>
</sst>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1"/>
      <color theme="1"/>
      <name val="B Nazanin"/>
      <family val="2"/>
    </font>
    <font>
      <sz val="11"/>
      <color theme="1"/>
      <name val="B Nazanin"/>
      <family val="2"/>
    </font>
    <font>
      <b/>
      <sz val="28"/>
      <color theme="1"/>
      <name val="B Nazanin"/>
      <charset val="178"/>
    </font>
    <font>
      <b/>
      <sz val="16"/>
      <name val="B Nazanin"/>
      <charset val="178"/>
    </font>
    <font>
      <b/>
      <sz val="16"/>
      <color theme="1"/>
      <name val="B Nazanin"/>
      <charset val="178"/>
    </font>
    <font>
      <sz val="16"/>
      <color theme="1"/>
      <name val="B Nazanin"/>
      <charset val="178"/>
    </font>
    <font>
      <sz val="16"/>
      <name val="B Nazanin"/>
      <charset val="178"/>
    </font>
    <font>
      <b/>
      <sz val="18"/>
      <color theme="1"/>
      <name val="B Nazanin"/>
      <charset val="178"/>
    </font>
    <font>
      <b/>
      <sz val="18"/>
      <color rgb="FFFF0000"/>
      <name val="B Nazanin"/>
      <charset val="178"/>
    </font>
    <font>
      <b/>
      <sz val="22"/>
      <color rgb="FFFF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 wrapText="1" readingOrder="2"/>
    </xf>
    <xf numFmtId="9" fontId="6" fillId="2" borderId="1" xfId="1" applyFont="1" applyFill="1" applyBorder="1" applyAlignment="1">
      <alignment horizontal="center" vertical="center" wrapText="1" readingOrder="2"/>
    </xf>
    <xf numFmtId="3" fontId="5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right" vertical="center"/>
    </xf>
    <xf numFmtId="9" fontId="3" fillId="3" borderId="1" xfId="1" applyFont="1" applyFill="1" applyBorder="1" applyAlignment="1">
      <alignment horizontal="center" vertical="center" wrapText="1" readingOrder="2"/>
    </xf>
    <xf numFmtId="3" fontId="6" fillId="0" borderId="1" xfId="0" applyNumberFormat="1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right" vertical="center"/>
    </xf>
    <xf numFmtId="9" fontId="3" fillId="2" borderId="1" xfId="1" applyFont="1" applyFill="1" applyBorder="1" applyAlignment="1">
      <alignment horizontal="center" vertical="center" wrapText="1" readingOrder="2"/>
    </xf>
    <xf numFmtId="3" fontId="0" fillId="0" borderId="0" xfId="0" applyNumberFormat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9" fontId="0" fillId="0" borderId="0" xfId="1" applyFont="1"/>
    <xf numFmtId="0" fontId="0" fillId="0" borderId="0" xfId="0" applyAlignment="1">
      <alignment horizontal="center" vertical="center"/>
    </xf>
    <xf numFmtId="3" fontId="0" fillId="0" borderId="1" xfId="0" applyNumberFormat="1" applyBorder="1"/>
    <xf numFmtId="3" fontId="0" fillId="0" borderId="0" xfId="0" applyNumberFormat="1"/>
    <xf numFmtId="0" fontId="3" fillId="4" borderId="5" xfId="0" applyFont="1" applyFill="1" applyBorder="1" applyAlignment="1">
      <alignment horizontal="center" vertical="center" wrapText="1" readingOrder="2"/>
    </xf>
    <xf numFmtId="3" fontId="3" fillId="4" borderId="1" xfId="0" applyNumberFormat="1" applyFont="1" applyFill="1" applyBorder="1" applyAlignment="1">
      <alignment horizontal="center" vertical="center" wrapText="1" readingOrder="2"/>
    </xf>
    <xf numFmtId="9" fontId="3" fillId="4" borderId="1" xfId="1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9" fontId="7" fillId="4" borderId="5" xfId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 wrapText="1" readingOrder="2"/>
    </xf>
    <xf numFmtId="9" fontId="6" fillId="4" borderId="5" xfId="1" applyFont="1" applyFill="1" applyBorder="1" applyAlignment="1">
      <alignment horizontal="center" vertical="center" wrapText="1" readingOrder="2"/>
    </xf>
    <xf numFmtId="0" fontId="6" fillId="4" borderId="5" xfId="0" applyFont="1" applyFill="1" applyBorder="1" applyAlignment="1">
      <alignment horizontal="center" vertical="center" wrapText="1" readingOrder="2"/>
    </xf>
    <xf numFmtId="3" fontId="0" fillId="4" borderId="1" xfId="0" applyNumberFormat="1" applyFill="1" applyBorder="1"/>
    <xf numFmtId="164" fontId="8" fillId="0" borderId="3" xfId="0" applyNumberFormat="1" applyFont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right" wrapText="1" readingOrder="2"/>
    </xf>
    <xf numFmtId="0" fontId="7" fillId="4" borderId="5" xfId="0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wrapText="1" readingOrder="2"/>
    </xf>
    <xf numFmtId="0" fontId="4" fillId="2" borderId="3" xfId="0" applyFont="1" applyFill="1" applyBorder="1" applyAlignment="1">
      <alignment horizontal="right" wrapText="1" readingOrder="2"/>
    </xf>
    <xf numFmtId="0" fontId="4" fillId="2" borderId="4" xfId="0" applyFont="1" applyFill="1" applyBorder="1" applyAlignment="1">
      <alignment horizontal="right" wrapText="1" readingOrder="2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9" fontId="6" fillId="2" borderId="2" xfId="1" applyFont="1" applyFill="1" applyBorder="1" applyAlignment="1">
      <alignment horizontal="center" vertical="center" wrapText="1" readingOrder="2"/>
    </xf>
    <xf numFmtId="9" fontId="6" fillId="2" borderId="3" xfId="1" applyFont="1" applyFill="1" applyBorder="1" applyAlignment="1">
      <alignment horizontal="center" vertical="center" wrapText="1" readingOrder="2"/>
    </xf>
    <xf numFmtId="9" fontId="6" fillId="2" borderId="4" xfId="1" applyFont="1" applyFill="1" applyBorder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608;&#1585;&#1587;%20&#1705;&#1575;&#1604;&#1575;%20&#1582;&#1585;&#1583;&#1575;&#1583;%20&#1605;&#1575;&#160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608;&#1585;&#1587;%20&#1575;&#1606;&#1585;&#1688;&#1740;%20&#1582;&#1585;&#1583;&#1575;&#1583;%20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1"/>
      <sheetName val="نهایی 1"/>
      <sheetName val="pivot 2"/>
      <sheetName val="نهایی 2"/>
      <sheetName val="pivot 3"/>
      <sheetName val="نهایی 3"/>
      <sheetName val="Table"/>
    </sheetNames>
    <sheetDataSet>
      <sheetData sheetId="0" refreshError="1"/>
      <sheetData sheetId="1">
        <row r="6">
          <cell r="B6">
            <v>1140</v>
          </cell>
          <cell r="C6">
            <v>125</v>
          </cell>
        </row>
        <row r="9">
          <cell r="B9">
            <v>848.5</v>
          </cell>
          <cell r="C9">
            <v>848.5</v>
          </cell>
        </row>
        <row r="10">
          <cell r="B10">
            <v>240</v>
          </cell>
          <cell r="C10">
            <v>20</v>
          </cell>
        </row>
        <row r="11">
          <cell r="B11">
            <v>121228</v>
          </cell>
          <cell r="C11">
            <v>59345</v>
          </cell>
        </row>
        <row r="12">
          <cell r="B12">
            <v>31856</v>
          </cell>
          <cell r="C12">
            <v>27984</v>
          </cell>
        </row>
        <row r="13">
          <cell r="B13">
            <v>3627</v>
          </cell>
          <cell r="C13">
            <v>1360</v>
          </cell>
        </row>
        <row r="14">
          <cell r="B14">
            <v>34114</v>
          </cell>
          <cell r="C14">
            <v>32440</v>
          </cell>
        </row>
        <row r="15">
          <cell r="B15">
            <v>11426</v>
          </cell>
          <cell r="C15">
            <v>11268</v>
          </cell>
        </row>
        <row r="16">
          <cell r="B16">
            <v>24824</v>
          </cell>
          <cell r="C16">
            <v>18786.479999999996</v>
          </cell>
        </row>
        <row r="17">
          <cell r="B17">
            <v>1520</v>
          </cell>
          <cell r="C17">
            <v>960</v>
          </cell>
        </row>
        <row r="18">
          <cell r="B18">
            <v>3300</v>
          </cell>
          <cell r="C18">
            <v>3300</v>
          </cell>
        </row>
        <row r="19">
          <cell r="B19">
            <v>18072</v>
          </cell>
          <cell r="C19">
            <v>18072</v>
          </cell>
        </row>
        <row r="20">
          <cell r="B20">
            <v>5000</v>
          </cell>
          <cell r="C20">
            <v>1200</v>
          </cell>
        </row>
        <row r="21">
          <cell r="B21">
            <v>2121</v>
          </cell>
          <cell r="C21">
            <v>2121</v>
          </cell>
        </row>
        <row r="22">
          <cell r="B22">
            <v>13665</v>
          </cell>
          <cell r="C22">
            <v>11320</v>
          </cell>
        </row>
        <row r="23">
          <cell r="B23">
            <v>7156.8000000000011</v>
          </cell>
          <cell r="C23">
            <v>3628.7999999999993</v>
          </cell>
        </row>
        <row r="24">
          <cell r="B24">
            <v>34452</v>
          </cell>
          <cell r="C24">
            <v>32230</v>
          </cell>
        </row>
        <row r="25">
          <cell r="B25">
            <v>19492</v>
          </cell>
          <cell r="C25">
            <v>17930</v>
          </cell>
        </row>
        <row r="26">
          <cell r="B26">
            <v>9060</v>
          </cell>
          <cell r="C26">
            <v>3350</v>
          </cell>
        </row>
        <row r="27">
          <cell r="B27">
            <v>2512</v>
          </cell>
          <cell r="C27">
            <v>475</v>
          </cell>
        </row>
        <row r="28">
          <cell r="B28">
            <v>5475</v>
          </cell>
          <cell r="C28">
            <v>475</v>
          </cell>
        </row>
        <row r="29">
          <cell r="B29">
            <v>9831</v>
          </cell>
          <cell r="C29">
            <v>8134.5</v>
          </cell>
        </row>
        <row r="30">
          <cell r="B30">
            <v>23954.399999999998</v>
          </cell>
          <cell r="C30">
            <v>17101.160000000003</v>
          </cell>
        </row>
        <row r="31">
          <cell r="B31">
            <v>5480</v>
          </cell>
          <cell r="C31">
            <v>3170</v>
          </cell>
        </row>
        <row r="32">
          <cell r="B32">
            <v>12480</v>
          </cell>
          <cell r="C32">
            <v>8104</v>
          </cell>
        </row>
        <row r="33">
          <cell r="B33">
            <v>5280</v>
          </cell>
          <cell r="C33">
            <v>88</v>
          </cell>
        </row>
        <row r="34">
          <cell r="B34">
            <v>3600</v>
          </cell>
          <cell r="C34">
            <v>3528</v>
          </cell>
        </row>
        <row r="35">
          <cell r="B35">
            <v>600</v>
          </cell>
          <cell r="C35">
            <v>410</v>
          </cell>
        </row>
        <row r="36">
          <cell r="B36">
            <v>4318</v>
          </cell>
          <cell r="C36">
            <v>3485</v>
          </cell>
        </row>
        <row r="37">
          <cell r="B37">
            <v>6840</v>
          </cell>
          <cell r="C37">
            <v>3480</v>
          </cell>
        </row>
        <row r="38">
          <cell r="B38">
            <v>2725</v>
          </cell>
          <cell r="C38">
            <v>1335</v>
          </cell>
        </row>
        <row r="39">
          <cell r="B39">
            <v>5845</v>
          </cell>
          <cell r="C39">
            <v>3213.25</v>
          </cell>
        </row>
        <row r="40">
          <cell r="B40">
            <v>6606</v>
          </cell>
          <cell r="C40">
            <v>4758</v>
          </cell>
        </row>
        <row r="41">
          <cell r="B41">
            <v>33610</v>
          </cell>
          <cell r="C41">
            <v>28486.5</v>
          </cell>
        </row>
        <row r="43">
          <cell r="B43">
            <v>5704</v>
          </cell>
          <cell r="C43">
            <v>2275</v>
          </cell>
        </row>
        <row r="44">
          <cell r="B44">
            <v>12174</v>
          </cell>
          <cell r="C44">
            <v>9546</v>
          </cell>
        </row>
        <row r="45">
          <cell r="B45">
            <v>5976</v>
          </cell>
          <cell r="C45">
            <v>5976</v>
          </cell>
        </row>
        <row r="46">
          <cell r="B46">
            <v>13323</v>
          </cell>
          <cell r="C46">
            <v>5955</v>
          </cell>
        </row>
        <row r="47">
          <cell r="B47">
            <v>2360</v>
          </cell>
          <cell r="C47">
            <v>2360</v>
          </cell>
        </row>
        <row r="49">
          <cell r="B49">
            <v>3825</v>
          </cell>
          <cell r="C49">
            <v>2070</v>
          </cell>
        </row>
        <row r="51">
          <cell r="B51">
            <v>17840</v>
          </cell>
          <cell r="C51">
            <v>16714</v>
          </cell>
        </row>
        <row r="52">
          <cell r="B52">
            <v>5568</v>
          </cell>
          <cell r="C52">
            <v>3552</v>
          </cell>
        </row>
        <row r="55">
          <cell r="B55">
            <v>6750</v>
          </cell>
          <cell r="C55">
            <v>4940</v>
          </cell>
        </row>
        <row r="59">
          <cell r="B59">
            <v>8260</v>
          </cell>
          <cell r="C59">
            <v>7810</v>
          </cell>
        </row>
        <row r="60">
          <cell r="B60">
            <v>3400</v>
          </cell>
          <cell r="C60">
            <v>3400</v>
          </cell>
        </row>
        <row r="62">
          <cell r="B62">
            <v>1600</v>
          </cell>
          <cell r="C62">
            <v>350</v>
          </cell>
        </row>
        <row r="65">
          <cell r="B65">
            <v>1300</v>
          </cell>
          <cell r="C65">
            <v>650</v>
          </cell>
        </row>
        <row r="68">
          <cell r="B68">
            <v>4980</v>
          </cell>
          <cell r="C68">
            <v>900</v>
          </cell>
        </row>
        <row r="72">
          <cell r="B72">
            <v>4494</v>
          </cell>
          <cell r="C72">
            <v>4200</v>
          </cell>
        </row>
      </sheetData>
      <sheetData sheetId="2" refreshError="1"/>
      <sheetData sheetId="3">
        <row r="3">
          <cell r="C3">
            <v>93234</v>
          </cell>
        </row>
        <row r="4">
          <cell r="C4">
            <v>10900</v>
          </cell>
        </row>
        <row r="5">
          <cell r="C5">
            <v>1668</v>
          </cell>
        </row>
        <row r="6">
          <cell r="C6">
            <v>1058.4000000000001</v>
          </cell>
        </row>
        <row r="7">
          <cell r="C7">
            <v>200</v>
          </cell>
        </row>
        <row r="8">
          <cell r="C8">
            <v>15120</v>
          </cell>
        </row>
        <row r="9">
          <cell r="C9">
            <v>9250</v>
          </cell>
        </row>
        <row r="10">
          <cell r="C10">
            <v>7156.8000000000011</v>
          </cell>
        </row>
        <row r="11">
          <cell r="C11">
            <v>6864</v>
          </cell>
        </row>
        <row r="12">
          <cell r="C12">
            <v>5676</v>
          </cell>
        </row>
        <row r="13">
          <cell r="C13">
            <v>8580</v>
          </cell>
        </row>
        <row r="14">
          <cell r="C14">
            <v>2512</v>
          </cell>
        </row>
        <row r="15">
          <cell r="C15">
            <v>870</v>
          </cell>
        </row>
        <row r="16">
          <cell r="C16">
            <v>9819.2000000000007</v>
          </cell>
        </row>
        <row r="17">
          <cell r="C17">
            <v>800</v>
          </cell>
        </row>
        <row r="18">
          <cell r="C18">
            <v>5760</v>
          </cell>
        </row>
        <row r="19">
          <cell r="C19">
            <v>2760</v>
          </cell>
        </row>
        <row r="20">
          <cell r="C20">
            <v>6174</v>
          </cell>
        </row>
        <row r="21">
          <cell r="C21">
            <v>14016</v>
          </cell>
        </row>
        <row r="23">
          <cell r="C23">
            <v>6150</v>
          </cell>
        </row>
        <row r="24">
          <cell r="C24">
            <v>5424</v>
          </cell>
        </row>
        <row r="25">
          <cell r="C25">
            <v>3825</v>
          </cell>
        </row>
        <row r="26">
          <cell r="C26">
            <v>2208</v>
          </cell>
        </row>
        <row r="29">
          <cell r="C29">
            <v>3450</v>
          </cell>
        </row>
        <row r="35">
          <cell r="C35">
            <v>440</v>
          </cell>
        </row>
        <row r="39">
          <cell r="C39">
            <v>2646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1"/>
      <sheetName val="نهایی 1"/>
      <sheetName val="pivot 2"/>
      <sheetName val="نهایی 2"/>
      <sheetName val="table"/>
    </sheetNames>
    <sheetDataSet>
      <sheetData sheetId="0" refreshError="1"/>
      <sheetData sheetId="1">
        <row r="2">
          <cell r="B2">
            <v>13200</v>
          </cell>
          <cell r="D2">
            <v>800</v>
          </cell>
        </row>
        <row r="5">
          <cell r="B5">
            <v>1000</v>
          </cell>
          <cell r="D5">
            <v>0</v>
          </cell>
        </row>
        <row r="6">
          <cell r="B6">
            <v>290</v>
          </cell>
          <cell r="D6">
            <v>0</v>
          </cell>
        </row>
        <row r="7">
          <cell r="B7">
            <v>5700</v>
          </cell>
          <cell r="D7">
            <v>5700</v>
          </cell>
        </row>
        <row r="8">
          <cell r="B8">
            <v>720</v>
          </cell>
          <cell r="D8">
            <v>360</v>
          </cell>
        </row>
        <row r="9">
          <cell r="B9">
            <v>250</v>
          </cell>
          <cell r="D9">
            <v>250</v>
          </cell>
        </row>
        <row r="10">
          <cell r="B10">
            <v>18000</v>
          </cell>
          <cell r="D10">
            <v>8500</v>
          </cell>
        </row>
        <row r="11">
          <cell r="B11">
            <v>6984</v>
          </cell>
          <cell r="D11">
            <v>1408</v>
          </cell>
        </row>
        <row r="12">
          <cell r="B12">
            <v>1500</v>
          </cell>
          <cell r="D12">
            <v>1025</v>
          </cell>
        </row>
        <row r="13">
          <cell r="B13">
            <v>9000</v>
          </cell>
          <cell r="D13">
            <v>0</v>
          </cell>
        </row>
        <row r="14">
          <cell r="B14">
            <v>1518</v>
          </cell>
          <cell r="D14">
            <v>1012</v>
          </cell>
        </row>
        <row r="15">
          <cell r="B15">
            <v>200</v>
          </cell>
          <cell r="D15">
            <v>200</v>
          </cell>
        </row>
        <row r="16">
          <cell r="B16">
            <v>500</v>
          </cell>
          <cell r="D16">
            <v>500</v>
          </cell>
        </row>
        <row r="17">
          <cell r="B17">
            <v>20</v>
          </cell>
          <cell r="D17">
            <v>20</v>
          </cell>
        </row>
        <row r="18">
          <cell r="B18">
            <v>6600</v>
          </cell>
          <cell r="D18">
            <v>4650</v>
          </cell>
        </row>
        <row r="19">
          <cell r="B19">
            <v>3500</v>
          </cell>
          <cell r="D19">
            <v>2500</v>
          </cell>
        </row>
        <row r="20">
          <cell r="B20">
            <v>2800</v>
          </cell>
          <cell r="C20">
            <v>1200</v>
          </cell>
          <cell r="D20">
            <v>80</v>
          </cell>
        </row>
        <row r="22">
          <cell r="B22">
            <v>1800</v>
          </cell>
          <cell r="D22">
            <v>1400</v>
          </cell>
        </row>
        <row r="23">
          <cell r="B23">
            <v>250</v>
          </cell>
          <cell r="D23">
            <v>250</v>
          </cell>
        </row>
        <row r="24">
          <cell r="B24">
            <v>2000</v>
          </cell>
          <cell r="C24">
            <v>250</v>
          </cell>
          <cell r="D24">
            <v>2250</v>
          </cell>
        </row>
        <row r="26">
          <cell r="B26">
            <v>1000</v>
          </cell>
          <cell r="D26">
            <v>50</v>
          </cell>
        </row>
        <row r="27">
          <cell r="B27">
            <v>5530</v>
          </cell>
          <cell r="D27">
            <v>5400</v>
          </cell>
        </row>
        <row r="29">
          <cell r="B29">
            <v>3000</v>
          </cell>
          <cell r="D29">
            <v>150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94D6B-6363-4EA8-9D3E-C46E4FA260E7}">
  <sheetPr>
    <pageSetUpPr fitToPage="1"/>
  </sheetPr>
  <dimension ref="A1:K95"/>
  <sheetViews>
    <sheetView rightToLeft="1" tabSelected="1" view="pageBreakPreview" topLeftCell="A72" zoomScale="86" zoomScaleNormal="70" zoomScaleSheetLayoutView="86" workbookViewId="0">
      <selection activeCell="O5" sqref="O5"/>
    </sheetView>
  </sheetViews>
  <sheetFormatPr defaultRowHeight="14.25"/>
  <cols>
    <col min="1" max="1" width="6.625" bestFit="1" customWidth="1"/>
    <col min="2" max="2" width="35.125" bestFit="1" customWidth="1"/>
    <col min="3" max="3" width="14" bestFit="1" customWidth="1"/>
    <col min="4" max="4" width="18" style="15" customWidth="1"/>
    <col min="5" max="5" width="13.25" style="16" bestFit="1" customWidth="1"/>
    <col min="6" max="6" width="14.125" style="15" bestFit="1" customWidth="1"/>
    <col min="7" max="7" width="13.25" style="16" bestFit="1" customWidth="1"/>
    <col min="8" max="8" width="14.125" style="17" bestFit="1" customWidth="1"/>
    <col min="9" max="9" width="19.5" style="18" bestFit="1" customWidth="1"/>
    <col min="10" max="10" width="24.25" style="18" customWidth="1"/>
    <col min="11" max="11" width="15.25" style="20" bestFit="1" customWidth="1"/>
  </cols>
  <sheetData>
    <row r="1" spans="1:11" ht="60" customHeight="1" thickTop="1" thickBot="1">
      <c r="A1" s="55" t="s">
        <v>93</v>
      </c>
      <c r="B1" s="56"/>
      <c r="C1" s="56"/>
      <c r="D1" s="56"/>
      <c r="E1" s="56"/>
      <c r="F1" s="56"/>
      <c r="G1" s="56"/>
      <c r="H1" s="56"/>
      <c r="I1" s="56"/>
      <c r="J1" s="56"/>
      <c r="K1" s="57"/>
    </row>
    <row r="2" spans="1:11" ht="78" customHeight="1" thickTop="1" thickBot="1">
      <c r="A2" s="21" t="s">
        <v>0</v>
      </c>
      <c r="B2" s="21" t="s">
        <v>1</v>
      </c>
      <c r="C2" s="21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3" t="s">
        <v>7</v>
      </c>
      <c r="I2" s="24" t="s">
        <v>8</v>
      </c>
      <c r="J2" s="24" t="s">
        <v>9</v>
      </c>
      <c r="K2" s="22" t="s">
        <v>92</v>
      </c>
    </row>
    <row r="3" spans="1:11" ht="27.75" thickTop="1" thickBot="1">
      <c r="A3" s="41" t="s">
        <v>10</v>
      </c>
      <c r="B3" s="42"/>
      <c r="C3" s="42"/>
      <c r="D3" s="42"/>
      <c r="E3" s="42"/>
      <c r="F3" s="42"/>
      <c r="G3" s="42"/>
      <c r="H3" s="42"/>
      <c r="I3" s="42"/>
      <c r="J3" s="42"/>
      <c r="K3" s="43"/>
    </row>
    <row r="4" spans="1:11" ht="26.25" thickTop="1" thickBot="1">
      <c r="A4" s="1">
        <v>1</v>
      </c>
      <c r="B4" s="2" t="s">
        <v>11</v>
      </c>
      <c r="C4" s="3">
        <f>E4/D4</f>
        <v>0.76907975055267763</v>
      </c>
      <c r="D4" s="4">
        <f>'[1]نهایی 1'!$B$11</f>
        <v>121228</v>
      </c>
      <c r="E4" s="5">
        <f>'[1]نهایی 2'!$C$3</f>
        <v>93234</v>
      </c>
      <c r="F4" s="4">
        <f>'[1]نهایی 1'!$C$11</f>
        <v>59345</v>
      </c>
      <c r="G4" s="5">
        <v>24864</v>
      </c>
      <c r="H4" s="3">
        <f>G4/E4</f>
        <v>0.26668382778814598</v>
      </c>
      <c r="I4" s="6">
        <v>8</v>
      </c>
      <c r="J4" s="6">
        <v>8</v>
      </c>
      <c r="K4" s="5">
        <f>(100+(100*((G4/E4)*(J4/I4))))/2*0.9</f>
        <v>57.000772250466568</v>
      </c>
    </row>
    <row r="5" spans="1:11" ht="26.25" thickTop="1" thickBot="1">
      <c r="A5" s="1">
        <v>2</v>
      </c>
      <c r="B5" s="2" t="s">
        <v>12</v>
      </c>
      <c r="C5" s="3">
        <f t="shared" ref="C5:C15" si="0">E5/D5</f>
        <v>3.3274647887323948E-2</v>
      </c>
      <c r="D5" s="4">
        <f>'[1]نهایی 1'!$B$16+'[2]نهایی 1'!$B$11</f>
        <v>31808</v>
      </c>
      <c r="E5" s="5">
        <f>'[1]نهایی 2'!$C$6</f>
        <v>1058.4000000000001</v>
      </c>
      <c r="F5" s="4">
        <f>'[1]نهایی 1'!$C$16+'[2]نهایی 1'!$D$11</f>
        <v>20194.479999999996</v>
      </c>
      <c r="G5" s="5">
        <v>454</v>
      </c>
      <c r="H5" s="3">
        <f t="shared" ref="H5:H16" si="1">G5/E5</f>
        <v>0.42894935752078606</v>
      </c>
      <c r="I5" s="6">
        <v>13</v>
      </c>
      <c r="J5" s="6">
        <v>1</v>
      </c>
      <c r="K5" s="5">
        <f>((2*3)+(100*((G5/E5)*(J5/I5))))/2*0.8</f>
        <v>3.7198441769870345</v>
      </c>
    </row>
    <row r="6" spans="1:11" ht="26.25" thickTop="1" thickBot="1">
      <c r="A6" s="1">
        <v>3</v>
      </c>
      <c r="B6" s="2" t="s">
        <v>13</v>
      </c>
      <c r="C6" s="3">
        <f t="shared" si="0"/>
        <v>0</v>
      </c>
      <c r="D6" s="4">
        <f>'[1]نهایی 1'!$B$17+'[2]نهایی 1'!$B$13</f>
        <v>10520</v>
      </c>
      <c r="E6" s="5">
        <v>0</v>
      </c>
      <c r="F6" s="4">
        <f>'[1]نهایی 1'!$C$17+'[2]نهایی 1'!$D$13</f>
        <v>960</v>
      </c>
      <c r="G6" s="5">
        <v>0</v>
      </c>
      <c r="H6" s="3">
        <v>0</v>
      </c>
      <c r="I6" s="6">
        <v>2</v>
      </c>
      <c r="J6" s="6">
        <v>0</v>
      </c>
      <c r="K6" s="5">
        <v>0</v>
      </c>
    </row>
    <row r="7" spans="1:11" ht="26.25" thickTop="1" thickBot="1">
      <c r="A7" s="1">
        <v>4</v>
      </c>
      <c r="B7" s="2" t="s">
        <v>14</v>
      </c>
      <c r="C7" s="3">
        <f t="shared" si="0"/>
        <v>0.19923371647509577</v>
      </c>
      <c r="D7" s="4">
        <f>'[1]نهایی 1'!$B$24</f>
        <v>34452</v>
      </c>
      <c r="E7" s="5">
        <f>'[1]نهایی 2'!$C$11</f>
        <v>6864</v>
      </c>
      <c r="F7" s="4">
        <f>'[1]نهایی 1'!$C$24</f>
        <v>32230</v>
      </c>
      <c r="G7" s="5">
        <v>5054</v>
      </c>
      <c r="H7" s="3">
        <f t="shared" si="1"/>
        <v>0.73630536130536128</v>
      </c>
      <c r="I7" s="6">
        <v>16</v>
      </c>
      <c r="J7" s="6">
        <v>11</v>
      </c>
      <c r="K7" s="5">
        <f>((2*20)+(100*((G7/E7)*(J7/I7))))/2*0.8</f>
        <v>36.248397435897438</v>
      </c>
    </row>
    <row r="8" spans="1:11" ht="26.25" thickTop="1" thickBot="1">
      <c r="A8" s="1">
        <v>5</v>
      </c>
      <c r="B8" s="2" t="s">
        <v>15</v>
      </c>
      <c r="C8" s="3">
        <f t="shared" si="0"/>
        <v>1</v>
      </c>
      <c r="D8" s="4">
        <f>'[1]نهایی 1'!$B$27</f>
        <v>2512</v>
      </c>
      <c r="E8" s="5">
        <f>'[1]نهایی 2'!$C$14</f>
        <v>2512</v>
      </c>
      <c r="F8" s="4">
        <f>'[1]نهایی 1'!$C$27</f>
        <v>475</v>
      </c>
      <c r="G8" s="5">
        <v>201</v>
      </c>
      <c r="H8" s="3">
        <f t="shared" si="1"/>
        <v>8.0015923566878977E-2</v>
      </c>
      <c r="I8" s="6">
        <v>5</v>
      </c>
      <c r="J8" s="6">
        <v>5</v>
      </c>
      <c r="K8" s="5">
        <f>(100+(100*((G8/E8)*(J8/I8))))/2</f>
        <v>54.000796178343947</v>
      </c>
    </row>
    <row r="9" spans="1:11" ht="26.25" thickTop="1" thickBot="1">
      <c r="A9" s="1">
        <v>6</v>
      </c>
      <c r="B9" s="2" t="s">
        <v>16</v>
      </c>
      <c r="C9" s="3">
        <f t="shared" si="0"/>
        <v>0</v>
      </c>
      <c r="D9" s="4">
        <f>'[1]نهایی 1'!$B$36</f>
        <v>4318</v>
      </c>
      <c r="E9" s="5">
        <v>0</v>
      </c>
      <c r="F9" s="4">
        <f>'[1]نهایی 1'!$C$36</f>
        <v>3485</v>
      </c>
      <c r="G9" s="5">
        <v>0</v>
      </c>
      <c r="H9" s="3">
        <v>0</v>
      </c>
      <c r="I9" s="6">
        <v>8</v>
      </c>
      <c r="J9" s="6">
        <v>0</v>
      </c>
      <c r="K9" s="5">
        <v>0</v>
      </c>
    </row>
    <row r="10" spans="1:11" ht="26.25" thickTop="1" thickBot="1">
      <c r="A10" s="1">
        <v>7</v>
      </c>
      <c r="B10" s="2" t="s">
        <v>17</v>
      </c>
      <c r="C10" s="3">
        <f t="shared" si="0"/>
        <v>0.77182235834609492</v>
      </c>
      <c r="D10" s="4">
        <f>'[1]نهایی 1'!$B$19+'[2]نهایی 1'!$B$14</f>
        <v>19590</v>
      </c>
      <c r="E10" s="5">
        <f>'[1]نهایی 2'!$C$8</f>
        <v>15120</v>
      </c>
      <c r="F10" s="4">
        <f>'[1]نهایی 1'!$C$19+'[2]نهایی 1'!$D$14</f>
        <v>19084</v>
      </c>
      <c r="G10" s="5">
        <v>3168</v>
      </c>
      <c r="H10" s="3">
        <f t="shared" si="1"/>
        <v>0.20952380952380953</v>
      </c>
      <c r="I10" s="6">
        <v>2</v>
      </c>
      <c r="J10" s="6">
        <v>1</v>
      </c>
      <c r="K10" s="5">
        <f>(100+(100*((G10/E10)*(J10/I10))))/2</f>
        <v>55.238095238095241</v>
      </c>
    </row>
    <row r="11" spans="1:11" ht="26.25" thickTop="1" thickBot="1">
      <c r="A11" s="1">
        <v>8</v>
      </c>
      <c r="B11" s="2" t="s">
        <v>18</v>
      </c>
      <c r="C11" s="3">
        <f t="shared" si="0"/>
        <v>0</v>
      </c>
      <c r="D11" s="4">
        <f>'[1]نهایی 1'!$B$47</f>
        <v>2360</v>
      </c>
      <c r="E11" s="5">
        <v>0</v>
      </c>
      <c r="F11" s="4">
        <f>'[1]نهایی 1'!$C$47</f>
        <v>2360</v>
      </c>
      <c r="G11" s="5">
        <v>0</v>
      </c>
      <c r="H11" s="3">
        <v>0</v>
      </c>
      <c r="I11" s="6">
        <v>3</v>
      </c>
      <c r="J11" s="6">
        <v>0</v>
      </c>
      <c r="K11" s="5">
        <v>0</v>
      </c>
    </row>
    <row r="12" spans="1:11" ht="26.25" thickTop="1" thickBot="1">
      <c r="A12" s="1">
        <v>9</v>
      </c>
      <c r="B12" s="2" t="s">
        <v>19</v>
      </c>
      <c r="C12" s="3">
        <f t="shared" si="0"/>
        <v>5.6684564670699385E-2</v>
      </c>
      <c r="D12" s="4">
        <f>'[1]نهایی 1'!$B$15+'[2]نهایی 1'!$B$10</f>
        <v>29426</v>
      </c>
      <c r="E12" s="5">
        <f>'[1]نهایی 2'!$C$5</f>
        <v>1668</v>
      </c>
      <c r="F12" s="4">
        <f>'[1]نهایی 1'!$C$15+'[2]نهایی 1'!$D$10</f>
        <v>19768</v>
      </c>
      <c r="G12" s="5">
        <v>1054</v>
      </c>
      <c r="H12" s="3">
        <f t="shared" si="1"/>
        <v>0.63189448441246998</v>
      </c>
      <c r="I12" s="6">
        <v>3</v>
      </c>
      <c r="J12" s="6">
        <v>2</v>
      </c>
      <c r="K12" s="5">
        <f>((2*6)+(100*((G12/E12)*(J12/I12))))/2*0.8</f>
        <v>21.650519584332535</v>
      </c>
    </row>
    <row r="13" spans="1:11" ht="26.25" thickTop="1" thickBot="1">
      <c r="A13" s="1">
        <v>10</v>
      </c>
      <c r="B13" s="2" t="s">
        <v>20</v>
      </c>
      <c r="C13" s="3">
        <v>0</v>
      </c>
      <c r="D13" s="4">
        <f>'[1]نهایی 1'!$B$10</f>
        <v>240</v>
      </c>
      <c r="E13" s="5">
        <v>0</v>
      </c>
      <c r="F13" s="4">
        <f>'[1]نهایی 1'!$C$10</f>
        <v>20</v>
      </c>
      <c r="G13" s="5">
        <v>0</v>
      </c>
      <c r="H13" s="3">
        <v>0</v>
      </c>
      <c r="I13" s="6">
        <v>1</v>
      </c>
      <c r="J13" s="6">
        <v>0</v>
      </c>
      <c r="K13" s="5">
        <v>0</v>
      </c>
    </row>
    <row r="14" spans="1:11" ht="26.25" thickTop="1" thickBot="1">
      <c r="A14" s="1">
        <v>11</v>
      </c>
      <c r="B14" s="2" t="s">
        <v>21</v>
      </c>
      <c r="C14" s="3">
        <f t="shared" si="0"/>
        <v>8.8353413654618476E-2</v>
      </c>
      <c r="D14" s="4">
        <f>'[1]نهایی 1'!$B$68</f>
        <v>4980</v>
      </c>
      <c r="E14" s="5">
        <f>'[1]نهایی 2'!$C$35</f>
        <v>440</v>
      </c>
      <c r="F14" s="4">
        <f>'[1]نهایی 1'!$C$68</f>
        <v>900</v>
      </c>
      <c r="G14" s="5">
        <v>440</v>
      </c>
      <c r="H14" s="3">
        <f t="shared" si="1"/>
        <v>1</v>
      </c>
      <c r="I14" s="6">
        <v>2</v>
      </c>
      <c r="J14" s="6">
        <v>1</v>
      </c>
      <c r="K14" s="5">
        <f>((2*9)+(100*((G14/E14)*(J14/I14))))/2*0.8</f>
        <v>27.200000000000003</v>
      </c>
    </row>
    <row r="15" spans="1:11" ht="26.25" thickTop="1" thickBot="1">
      <c r="A15" s="1">
        <v>12</v>
      </c>
      <c r="B15" s="2" t="s">
        <v>22</v>
      </c>
      <c r="C15" s="3">
        <f t="shared" si="0"/>
        <v>0</v>
      </c>
      <c r="D15" s="4">
        <f>'[2]نهایی 1'!$B$2</f>
        <v>13200</v>
      </c>
      <c r="E15" s="4">
        <v>0</v>
      </c>
      <c r="F15" s="4">
        <f>'[2]نهایی 1'!$D$2</f>
        <v>800</v>
      </c>
      <c r="G15" s="5">
        <v>0</v>
      </c>
      <c r="H15" s="3">
        <v>0</v>
      </c>
      <c r="I15" s="6">
        <v>2</v>
      </c>
      <c r="J15" s="6">
        <v>0</v>
      </c>
      <c r="K15" s="5">
        <v>0</v>
      </c>
    </row>
    <row r="16" spans="1:11" ht="31.5" thickTop="1" thickBot="1">
      <c r="A16" s="45" t="s">
        <v>23</v>
      </c>
      <c r="B16" s="45"/>
      <c r="C16" s="8">
        <f>E16/D16</f>
        <v>0.44020915108835756</v>
      </c>
      <c r="D16" s="9">
        <f>SUM(D4:D15)</f>
        <v>274634</v>
      </c>
      <c r="E16" s="5">
        <f>SUM(E4:E15)</f>
        <v>120896.4</v>
      </c>
      <c r="F16" s="9">
        <f>SUM(F4:F15)</f>
        <v>159621.47999999998</v>
      </c>
      <c r="G16" s="5">
        <f>SUM(G4:G15)</f>
        <v>35235</v>
      </c>
      <c r="H16" s="3">
        <f t="shared" si="1"/>
        <v>0.29144788430424728</v>
      </c>
      <c r="I16" s="10">
        <f>SUM(I4:I15)</f>
        <v>65</v>
      </c>
      <c r="J16" s="10">
        <f>SUM(J4:J15)</f>
        <v>29</v>
      </c>
      <c r="K16" s="5">
        <f>(65+(100*((G16/E16)*(J16/I16))))/2*0.9</f>
        <v>35.101376754108351</v>
      </c>
    </row>
    <row r="17" spans="1:11" ht="26.25" customHeight="1" thickTop="1" thickBot="1">
      <c r="A17" s="58"/>
      <c r="B17" s="59"/>
      <c r="C17" s="59"/>
      <c r="D17" s="59"/>
      <c r="E17" s="59"/>
      <c r="F17" s="59"/>
      <c r="G17" s="59"/>
      <c r="H17" s="59"/>
      <c r="I17" s="59"/>
      <c r="J17" s="60"/>
      <c r="K17" s="19"/>
    </row>
    <row r="18" spans="1:11" ht="27.75" thickTop="1" thickBot="1">
      <c r="A18" s="41" t="s">
        <v>24</v>
      </c>
      <c r="B18" s="42"/>
      <c r="C18" s="42"/>
      <c r="D18" s="42"/>
      <c r="E18" s="42"/>
      <c r="F18" s="42"/>
      <c r="G18" s="42"/>
      <c r="H18" s="42"/>
      <c r="I18" s="42"/>
      <c r="J18" s="42"/>
      <c r="K18" s="43"/>
    </row>
    <row r="19" spans="1:11" ht="26.25" thickTop="1" thickBot="1">
      <c r="A19" s="1">
        <v>13</v>
      </c>
      <c r="B19" s="7" t="s">
        <v>25</v>
      </c>
      <c r="C19" s="3">
        <f t="shared" ref="C19:C24" si="2">E19/D19</f>
        <v>0</v>
      </c>
      <c r="D19" s="4">
        <f>'[1]نهایی 1'!$B$20</f>
        <v>5000</v>
      </c>
      <c r="E19" s="5">
        <v>0</v>
      </c>
      <c r="F19" s="4">
        <f>'[1]نهایی 1'!$C$20</f>
        <v>1200</v>
      </c>
      <c r="G19" s="5">
        <v>0</v>
      </c>
      <c r="H19" s="3">
        <v>0</v>
      </c>
      <c r="I19" s="6">
        <v>1</v>
      </c>
      <c r="J19" s="6">
        <v>0</v>
      </c>
      <c r="K19" s="5">
        <v>0</v>
      </c>
    </row>
    <row r="20" spans="1:11" ht="26.25" thickTop="1" thickBot="1">
      <c r="A20" s="1">
        <v>14</v>
      </c>
      <c r="B20" s="7" t="s">
        <v>26</v>
      </c>
      <c r="C20" s="3">
        <v>0</v>
      </c>
      <c r="D20" s="4">
        <f>'[1]نهایی 1'!$B$38</f>
        <v>2725</v>
      </c>
      <c r="E20" s="5">
        <v>0</v>
      </c>
      <c r="F20" s="4">
        <f>'[1]نهایی 1'!$C$38</f>
        <v>1335</v>
      </c>
      <c r="G20" s="5">
        <v>0</v>
      </c>
      <c r="H20" s="3">
        <v>0</v>
      </c>
      <c r="I20" s="6">
        <v>2</v>
      </c>
      <c r="J20" s="6">
        <v>0</v>
      </c>
      <c r="K20" s="5">
        <v>0</v>
      </c>
    </row>
    <row r="21" spans="1:11" ht="26.25" thickTop="1" thickBot="1">
      <c r="A21" s="1">
        <v>15</v>
      </c>
      <c r="B21" s="7" t="s">
        <v>27</v>
      </c>
      <c r="C21" s="3">
        <f t="shared" si="2"/>
        <v>7.1556350626118065E-2</v>
      </c>
      <c r="D21" s="4">
        <f>'[1]نهایی 1'!$B$31+'[2]نهایی 1'!$B$7</f>
        <v>11180</v>
      </c>
      <c r="E21" s="5">
        <f>'[1]نهایی 2'!$C$17</f>
        <v>800</v>
      </c>
      <c r="F21" s="4">
        <f>'[1]نهایی 1'!$C$31+'[2]نهایی 1'!$D$7</f>
        <v>8870</v>
      </c>
      <c r="G21" s="5">
        <v>40</v>
      </c>
      <c r="H21" s="3">
        <f t="shared" ref="H19:H24" si="3">G21/E21</f>
        <v>0.05</v>
      </c>
      <c r="I21" s="6">
        <v>5</v>
      </c>
      <c r="J21" s="6">
        <v>1</v>
      </c>
      <c r="K21" s="5">
        <f>((2*7)+(100*((G21/E21)*(J21/I21))))/2*0.8</f>
        <v>6</v>
      </c>
    </row>
    <row r="22" spans="1:11" ht="26.25" thickTop="1" thickBot="1">
      <c r="A22" s="1">
        <v>16</v>
      </c>
      <c r="B22" s="7" t="s">
        <v>28</v>
      </c>
      <c r="C22" s="3">
        <f t="shared" si="2"/>
        <v>1</v>
      </c>
      <c r="D22" s="4">
        <f>'[2]نهایی 1'!$B$18</f>
        <v>6600</v>
      </c>
      <c r="E22" s="4">
        <v>6600</v>
      </c>
      <c r="F22" s="4">
        <f>'[2]نهایی 1'!$D$18</f>
        <v>4650</v>
      </c>
      <c r="G22" s="5">
        <v>850</v>
      </c>
      <c r="H22" s="3">
        <f t="shared" si="3"/>
        <v>0.12878787878787878</v>
      </c>
      <c r="I22" s="6">
        <v>1</v>
      </c>
      <c r="J22" s="6">
        <v>1</v>
      </c>
      <c r="K22" s="5">
        <f>(100+(100*((G22/E22)*(J22/I22))))/2*0.9</f>
        <v>50.795454545454547</v>
      </c>
    </row>
    <row r="23" spans="1:11" ht="26.25" thickTop="1" thickBot="1">
      <c r="A23" s="1">
        <v>17</v>
      </c>
      <c r="B23" s="7" t="s">
        <v>29</v>
      </c>
      <c r="C23" s="3">
        <f t="shared" si="2"/>
        <v>0.66714749368914528</v>
      </c>
      <c r="D23" s="4">
        <f>'[1]نهایی 1'!$B$22+'[2]نهایی 1'!$B$15</f>
        <v>13865</v>
      </c>
      <c r="E23" s="5">
        <f>'[1]نهایی 2'!$C$9</f>
        <v>9250</v>
      </c>
      <c r="F23" s="4">
        <f>'[1]نهایی 1'!$C$22+'[2]نهایی 1'!$D$15</f>
        <v>11520</v>
      </c>
      <c r="G23" s="5">
        <v>2101</v>
      </c>
      <c r="H23" s="3">
        <f t="shared" si="3"/>
        <v>0.22713513513513514</v>
      </c>
      <c r="I23" s="6">
        <v>12</v>
      </c>
      <c r="J23" s="6">
        <v>5</v>
      </c>
      <c r="K23" s="5">
        <f>(80+(100*((G23/E23)*(J23/I23))))/2*0.9</f>
        <v>40.258783783783784</v>
      </c>
    </row>
    <row r="24" spans="1:11" ht="31.5" thickTop="1" thickBot="1">
      <c r="A24" s="45" t="s">
        <v>30</v>
      </c>
      <c r="B24" s="45"/>
      <c r="C24" s="8">
        <f t="shared" si="2"/>
        <v>0.42291084582169164</v>
      </c>
      <c r="D24" s="9">
        <f>SUM(D19:D23)</f>
        <v>39370</v>
      </c>
      <c r="E24" s="5">
        <f>SUM(E19:E23)</f>
        <v>16650</v>
      </c>
      <c r="F24" s="9">
        <f>SUM(F19:F23)</f>
        <v>27575</v>
      </c>
      <c r="G24" s="5">
        <f>SUM(G19:G23)</f>
        <v>2991</v>
      </c>
      <c r="H24" s="3">
        <f t="shared" si="3"/>
        <v>0.17963963963963964</v>
      </c>
      <c r="I24" s="10">
        <f>SUM(I19:I23)</f>
        <v>21</v>
      </c>
      <c r="J24" s="10">
        <f>SUM(J19:J23)</f>
        <v>7</v>
      </c>
      <c r="K24" s="5">
        <f>(65+(100*((G24/E24)*(J24/I24))))/2*0.9</f>
        <v>31.944594594594598</v>
      </c>
    </row>
    <row r="25" spans="1:11" ht="27.75" thickTop="1" thickBot="1">
      <c r="A25" s="49"/>
      <c r="B25" s="50"/>
      <c r="C25" s="50"/>
      <c r="D25" s="50"/>
      <c r="E25" s="50"/>
      <c r="F25" s="50"/>
      <c r="G25" s="50"/>
      <c r="H25" s="50"/>
      <c r="I25" s="50"/>
      <c r="J25" s="51"/>
      <c r="K25" s="19"/>
    </row>
    <row r="26" spans="1:11" ht="27.75" thickTop="1" thickBot="1">
      <c r="A26" s="41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3"/>
    </row>
    <row r="27" spans="1:11" ht="26.25" thickTop="1" thickBot="1">
      <c r="A27" s="11">
        <v>18</v>
      </c>
      <c r="B27" s="7" t="s">
        <v>32</v>
      </c>
      <c r="C27" s="3">
        <f t="shared" ref="C27:C33" si="4">E27/D27</f>
        <v>0.46153846153846156</v>
      </c>
      <c r="D27" s="4">
        <f>'[1]نهایی 1'!$B$32</f>
        <v>12480</v>
      </c>
      <c r="E27" s="5">
        <f>'[1]نهایی 2'!$C$18</f>
        <v>5760</v>
      </c>
      <c r="F27" s="4">
        <f>'[1]نهایی 1'!$C$32</f>
        <v>8104</v>
      </c>
      <c r="G27" s="5">
        <v>4044</v>
      </c>
      <c r="H27" s="3">
        <f t="shared" ref="H27:H33" si="5">G27/E27</f>
        <v>0.70208333333333328</v>
      </c>
      <c r="I27" s="6">
        <v>1</v>
      </c>
      <c r="J27" s="6">
        <v>1</v>
      </c>
      <c r="K27" s="5">
        <f>(80+(100*((G27/E27)*(J27/I27))))/2*0.9</f>
        <v>67.59375</v>
      </c>
    </row>
    <row r="28" spans="1:11" ht="26.25" thickTop="1" thickBot="1">
      <c r="A28" s="11">
        <v>19</v>
      </c>
      <c r="B28" s="7" t="s">
        <v>33</v>
      </c>
      <c r="C28" s="3">
        <v>0</v>
      </c>
      <c r="D28" s="4">
        <f>'[1]نهایی 1'!$B$33</f>
        <v>5280</v>
      </c>
      <c r="E28" s="5">
        <v>0</v>
      </c>
      <c r="F28" s="4">
        <f>'[1]نهایی 1'!$C$33</f>
        <v>88</v>
      </c>
      <c r="G28" s="5">
        <v>0</v>
      </c>
      <c r="H28" s="3">
        <v>0</v>
      </c>
      <c r="I28" s="6">
        <v>1</v>
      </c>
      <c r="J28" s="6">
        <v>0</v>
      </c>
      <c r="K28" s="5">
        <v>0</v>
      </c>
    </row>
    <row r="29" spans="1:11" ht="26.25" thickTop="1" thickBot="1">
      <c r="A29" s="11">
        <v>20</v>
      </c>
      <c r="B29" s="7" t="s">
        <v>34</v>
      </c>
      <c r="C29" s="3">
        <f t="shared" si="4"/>
        <v>0</v>
      </c>
      <c r="D29" s="4">
        <f>'[1]نهایی 1'!$B$34+'[2]نهایی 1'!$B$8</f>
        <v>4320</v>
      </c>
      <c r="E29" s="5">
        <v>0</v>
      </c>
      <c r="F29" s="4">
        <f>'[1]نهایی 1'!$C$34+'[2]نهایی 1'!$D$8</f>
        <v>3888</v>
      </c>
      <c r="G29" s="5">
        <v>0</v>
      </c>
      <c r="H29" s="3">
        <v>0</v>
      </c>
      <c r="I29" s="6">
        <v>2</v>
      </c>
      <c r="J29" s="6">
        <v>0</v>
      </c>
      <c r="K29" s="5">
        <v>0</v>
      </c>
    </row>
    <row r="30" spans="1:11" ht="26.25" thickTop="1" thickBot="1">
      <c r="A30" s="11">
        <v>21</v>
      </c>
      <c r="B30" s="7" t="s">
        <v>35</v>
      </c>
      <c r="C30" s="3">
        <v>0</v>
      </c>
      <c r="D30" s="4">
        <f>'[1]نهایی 1'!$B$9</f>
        <v>848.5</v>
      </c>
      <c r="E30" s="5">
        <v>0</v>
      </c>
      <c r="F30" s="4">
        <f>'[1]نهایی 1'!$C$9</f>
        <v>848.5</v>
      </c>
      <c r="G30" s="5">
        <v>0</v>
      </c>
      <c r="H30" s="3">
        <v>0</v>
      </c>
      <c r="I30" s="6">
        <v>2</v>
      </c>
      <c r="J30" s="6">
        <v>0</v>
      </c>
      <c r="K30" s="5">
        <v>0</v>
      </c>
    </row>
    <row r="31" spans="1:11" ht="26.25" thickTop="1" thickBot="1">
      <c r="A31" s="11">
        <v>22</v>
      </c>
      <c r="B31" s="7" t="s">
        <v>36</v>
      </c>
      <c r="C31" s="3">
        <f t="shared" si="4"/>
        <v>0.94701986754966883</v>
      </c>
      <c r="D31" s="4">
        <f>'[1]نهایی 1'!$B$26</f>
        <v>9060</v>
      </c>
      <c r="E31" s="5">
        <f>'[1]نهایی 2'!$C$13</f>
        <v>8580</v>
      </c>
      <c r="F31" s="4">
        <f>'[1]نهایی 1'!$C$26</f>
        <v>3350</v>
      </c>
      <c r="G31" s="5">
        <v>1035</v>
      </c>
      <c r="H31" s="3">
        <f t="shared" si="5"/>
        <v>0.12062937062937062</v>
      </c>
      <c r="I31" s="6">
        <v>4</v>
      </c>
      <c r="J31" s="6">
        <v>3</v>
      </c>
      <c r="K31" s="5">
        <f>(100+(100*((G31/E31)*(J31/I31))))/2*0.9</f>
        <v>49.07124125874126</v>
      </c>
    </row>
    <row r="32" spans="1:11" ht="26.25" thickTop="1" thickBot="1">
      <c r="A32" s="11">
        <v>23</v>
      </c>
      <c r="B32" s="7" t="s">
        <v>37</v>
      </c>
      <c r="C32" s="3">
        <f t="shared" si="4"/>
        <v>0</v>
      </c>
      <c r="D32" s="5">
        <f>'[2]نهایی 1'!$B$20+'[2]نهایی 1'!$C$20</f>
        <v>4000</v>
      </c>
      <c r="E32" s="5">
        <v>0</v>
      </c>
      <c r="F32" s="5">
        <f>'[2]نهایی 1'!$D$20</f>
        <v>80</v>
      </c>
      <c r="G32" s="5">
        <v>0</v>
      </c>
      <c r="H32" s="3">
        <v>0</v>
      </c>
      <c r="I32" s="10">
        <v>1</v>
      </c>
      <c r="J32" s="10">
        <v>0</v>
      </c>
      <c r="K32" s="5">
        <v>0</v>
      </c>
    </row>
    <row r="33" spans="1:11" ht="31.5" thickTop="1" thickBot="1">
      <c r="A33" s="45" t="s">
        <v>38</v>
      </c>
      <c r="B33" s="45"/>
      <c r="C33" s="8">
        <f t="shared" si="4"/>
        <v>0.39846061936451921</v>
      </c>
      <c r="D33" s="9">
        <f>SUM(D27:D32)</f>
        <v>35988.5</v>
      </c>
      <c r="E33" s="9">
        <f>SUM(E27:E32)</f>
        <v>14340</v>
      </c>
      <c r="F33" s="9">
        <f>SUM(F27:F32)</f>
        <v>16358.5</v>
      </c>
      <c r="G33" s="5">
        <f>SUM(G27:G32)</f>
        <v>5079</v>
      </c>
      <c r="H33" s="3">
        <f t="shared" si="5"/>
        <v>0.35418410041841003</v>
      </c>
      <c r="I33" s="10">
        <f>SUM(I27:I32)</f>
        <v>11</v>
      </c>
      <c r="J33" s="10">
        <f>SUM(J27:J32)</f>
        <v>4</v>
      </c>
      <c r="K33" s="5">
        <f>(65+(100*((G33/E33)*(J33/I33))))/2*0.9</f>
        <v>35.045739825028534</v>
      </c>
    </row>
    <row r="34" spans="1:11" s="12" customFormat="1" ht="26.25" customHeight="1" thickTop="1" thickBot="1">
      <c r="A34" s="52"/>
      <c r="B34" s="53"/>
      <c r="C34" s="53"/>
      <c r="D34" s="53"/>
      <c r="E34" s="53"/>
      <c r="F34" s="53"/>
      <c r="G34" s="53"/>
      <c r="H34" s="53"/>
      <c r="I34" s="53"/>
      <c r="J34" s="54"/>
      <c r="K34" s="5"/>
    </row>
    <row r="35" spans="1:11" ht="27.75" thickTop="1" thickBot="1">
      <c r="A35" s="41" t="s">
        <v>39</v>
      </c>
      <c r="B35" s="42"/>
      <c r="C35" s="42"/>
      <c r="D35" s="42"/>
      <c r="E35" s="42"/>
      <c r="F35" s="42"/>
      <c r="G35" s="42"/>
      <c r="H35" s="42"/>
      <c r="I35" s="42"/>
      <c r="J35" s="42"/>
      <c r="K35" s="43"/>
    </row>
    <row r="36" spans="1:11" ht="26.25" thickTop="1" thickBot="1">
      <c r="A36" s="11">
        <v>24</v>
      </c>
      <c r="B36" s="13" t="s">
        <v>40</v>
      </c>
      <c r="C36" s="3">
        <v>0</v>
      </c>
      <c r="D36" s="5">
        <f>'[2]نهایی 1'!$B$22</f>
        <v>1800</v>
      </c>
      <c r="E36" s="5">
        <v>0</v>
      </c>
      <c r="F36" s="5">
        <f>'[2]نهایی 1'!$D$22</f>
        <v>1400</v>
      </c>
      <c r="G36" s="5">
        <v>0</v>
      </c>
      <c r="H36" s="3">
        <v>0</v>
      </c>
      <c r="I36" s="10">
        <v>1</v>
      </c>
      <c r="J36" s="10">
        <v>0</v>
      </c>
      <c r="K36" s="5">
        <v>0</v>
      </c>
    </row>
    <row r="37" spans="1:11" ht="26.25" thickTop="1" thickBot="1">
      <c r="A37" s="11">
        <v>25</v>
      </c>
      <c r="B37" s="7" t="s">
        <v>41</v>
      </c>
      <c r="C37" s="3">
        <f t="shared" ref="C37:C38" si="6">E37/D37</f>
        <v>0</v>
      </c>
      <c r="D37" s="5">
        <f>'[2]نهایی 1'!$B$12</f>
        <v>1500</v>
      </c>
      <c r="E37" s="5">
        <v>0</v>
      </c>
      <c r="F37" s="5">
        <f>'[2]نهایی 1'!$D$12</f>
        <v>1025</v>
      </c>
      <c r="G37" s="5">
        <v>0</v>
      </c>
      <c r="H37" s="3">
        <v>0</v>
      </c>
      <c r="I37" s="6">
        <v>1</v>
      </c>
      <c r="J37" s="6">
        <v>0</v>
      </c>
      <c r="K37" s="5">
        <v>0</v>
      </c>
    </row>
    <row r="38" spans="1:11" ht="31.5" thickTop="1" thickBot="1">
      <c r="A38" s="45" t="s">
        <v>42</v>
      </c>
      <c r="B38" s="45"/>
      <c r="C38" s="8">
        <f t="shared" si="6"/>
        <v>0</v>
      </c>
      <c r="D38" s="9">
        <f>SUM(D36:D37)</f>
        <v>3300</v>
      </c>
      <c r="E38" s="5">
        <f>SUM(E36:E37)</f>
        <v>0</v>
      </c>
      <c r="F38" s="9">
        <f>SUM(F36:F37)</f>
        <v>2425</v>
      </c>
      <c r="G38" s="5">
        <f>SUM(G36:G37)</f>
        <v>0</v>
      </c>
      <c r="H38" s="3">
        <v>0</v>
      </c>
      <c r="I38" s="10">
        <f>SUM(I36:I37)</f>
        <v>2</v>
      </c>
      <c r="J38" s="10">
        <v>0</v>
      </c>
      <c r="K38" s="5">
        <v>0</v>
      </c>
    </row>
    <row r="39" spans="1:11" ht="27.75" thickTop="1" thickBo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19"/>
    </row>
    <row r="40" spans="1:11" ht="27.75" thickTop="1" thickBot="1">
      <c r="A40" s="41" t="s">
        <v>43</v>
      </c>
      <c r="B40" s="42"/>
      <c r="C40" s="42"/>
      <c r="D40" s="42"/>
      <c r="E40" s="42"/>
      <c r="F40" s="42"/>
      <c r="G40" s="42"/>
      <c r="H40" s="42"/>
      <c r="I40" s="42"/>
      <c r="J40" s="42"/>
      <c r="K40" s="43"/>
    </row>
    <row r="41" spans="1:11" ht="26.25" thickTop="1" thickBot="1">
      <c r="A41" s="11">
        <v>26</v>
      </c>
      <c r="B41" s="13" t="s">
        <v>44</v>
      </c>
      <c r="C41" s="3">
        <f t="shared" ref="C41:C47" si="7">E41/D41</f>
        <v>0.39655172413793105</v>
      </c>
      <c r="D41" s="4">
        <f>'[1]نهایی 1'!$B$52</f>
        <v>5568</v>
      </c>
      <c r="E41" s="9">
        <f>'[1]نهایی 2'!$C$26</f>
        <v>2208</v>
      </c>
      <c r="F41" s="4">
        <f>'[1]نهایی 1'!$C$52</f>
        <v>3552</v>
      </c>
      <c r="G41" s="5">
        <v>624</v>
      </c>
      <c r="H41" s="3">
        <f t="shared" ref="H41:H47" si="8">G41/E41</f>
        <v>0.28260869565217389</v>
      </c>
      <c r="I41" s="10">
        <v>2</v>
      </c>
      <c r="J41" s="10">
        <v>1</v>
      </c>
      <c r="K41" s="5">
        <f>(65+(100*((G41/E41)*(J41/I41))))/2*0.9</f>
        <v>35.608695652173914</v>
      </c>
    </row>
    <row r="42" spans="1:11" ht="26.25" thickTop="1" thickBot="1">
      <c r="A42" s="11">
        <v>27</v>
      </c>
      <c r="B42" s="13" t="s">
        <v>45</v>
      </c>
      <c r="C42" s="3">
        <f t="shared" si="7"/>
        <v>0.40350877192982454</v>
      </c>
      <c r="D42" s="4">
        <f>'[1]نهایی 1'!$B$37</f>
        <v>6840</v>
      </c>
      <c r="E42" s="9">
        <f>'[1]نهایی 2'!$C$19</f>
        <v>2760</v>
      </c>
      <c r="F42" s="4">
        <f>'[1]نهایی 1'!$C$37</f>
        <v>3480</v>
      </c>
      <c r="G42" s="5">
        <v>744</v>
      </c>
      <c r="H42" s="3">
        <f t="shared" si="8"/>
        <v>0.26956521739130435</v>
      </c>
      <c r="I42" s="10">
        <v>3</v>
      </c>
      <c r="J42" s="10">
        <v>2</v>
      </c>
      <c r="K42" s="5">
        <f>((65+(100*((G42/E42)*(J42/I42))))/2)*0.9</f>
        <v>37.336956521739133</v>
      </c>
    </row>
    <row r="43" spans="1:11" ht="26.25" thickTop="1" thickBot="1">
      <c r="A43" s="11">
        <v>28</v>
      </c>
      <c r="B43" s="13" t="s">
        <v>46</v>
      </c>
      <c r="C43" s="3">
        <f t="shared" si="7"/>
        <v>0.49500965872504832</v>
      </c>
      <c r="D43" s="4">
        <f>'[1]نهایی 1'!$B$44+'[2]نهایی 1'!$B$23</f>
        <v>12424</v>
      </c>
      <c r="E43" s="9">
        <f>'[1]نهایی 2'!$C$23</f>
        <v>6150</v>
      </c>
      <c r="F43" s="4">
        <f>'[1]نهایی 1'!$C$44+'[2]نهایی 1'!$D$23</f>
        <v>9796</v>
      </c>
      <c r="G43" s="5">
        <v>1414</v>
      </c>
      <c r="H43" s="3">
        <f t="shared" si="8"/>
        <v>0.22991869918699187</v>
      </c>
      <c r="I43" s="10">
        <v>6</v>
      </c>
      <c r="J43" s="10">
        <v>5</v>
      </c>
      <c r="K43" s="5">
        <f>((100+(100*((G43/E43)*(J43/I43))))/2)*0.9</f>
        <v>53.621951219512198</v>
      </c>
    </row>
    <row r="44" spans="1:11" ht="26.25" thickTop="1" thickBot="1">
      <c r="A44" s="11">
        <v>29</v>
      </c>
      <c r="B44" s="13" t="s">
        <v>47</v>
      </c>
      <c r="C44" s="3">
        <f t="shared" si="7"/>
        <v>0.40711551452375588</v>
      </c>
      <c r="D44" s="4">
        <f>'[1]نهایی 1'!$B$46</f>
        <v>13323</v>
      </c>
      <c r="E44" s="9">
        <f>'[1]نهایی 2'!$C$24</f>
        <v>5424</v>
      </c>
      <c r="F44" s="4">
        <f>'[1]نهایی 1'!$C$46</f>
        <v>5955</v>
      </c>
      <c r="G44" s="5">
        <v>648</v>
      </c>
      <c r="H44" s="3">
        <f t="shared" si="8"/>
        <v>0.11946902654867257</v>
      </c>
      <c r="I44" s="10">
        <v>5</v>
      </c>
      <c r="J44" s="10">
        <v>3</v>
      </c>
      <c r="K44" s="5">
        <f>((65+(100*((G44/E44)*(J44/I44))))/2)*0.9</f>
        <v>32.475663716814161</v>
      </c>
    </row>
    <row r="45" spans="1:11" ht="26.25" thickTop="1" thickBot="1">
      <c r="A45" s="11">
        <v>30</v>
      </c>
      <c r="B45" s="13" t="s">
        <v>48</v>
      </c>
      <c r="C45" s="3">
        <f t="shared" si="7"/>
        <v>0.93460490463215262</v>
      </c>
      <c r="D45" s="4">
        <f>'[1]نهایی 1'!$B$40</f>
        <v>6606</v>
      </c>
      <c r="E45" s="9">
        <f>'[1]نهایی 2'!$C$20</f>
        <v>6174</v>
      </c>
      <c r="F45" s="4">
        <f>'[1]نهایی 1'!$C$40</f>
        <v>4758</v>
      </c>
      <c r="G45" s="5">
        <v>1728</v>
      </c>
      <c r="H45" s="3">
        <f t="shared" si="8"/>
        <v>0.27988338192419826</v>
      </c>
      <c r="I45" s="10">
        <v>6</v>
      </c>
      <c r="J45" s="10">
        <v>5</v>
      </c>
      <c r="K45" s="5">
        <f>((100+(100*((G45/E45)*(J45/I45))))/2)*0.9</f>
        <v>55.49562682215744</v>
      </c>
    </row>
    <row r="46" spans="1:11" ht="26.25" thickTop="1" thickBot="1">
      <c r="A46" s="11">
        <v>31</v>
      </c>
      <c r="B46" s="13" t="s">
        <v>49</v>
      </c>
      <c r="C46" s="3">
        <v>0</v>
      </c>
      <c r="D46" s="4">
        <f>'[1]نهایی 1'!$B$6</f>
        <v>1140</v>
      </c>
      <c r="E46" s="9">
        <v>0</v>
      </c>
      <c r="F46" s="4">
        <f>'[1]نهایی 1'!$C$6</f>
        <v>125</v>
      </c>
      <c r="G46" s="5">
        <v>0</v>
      </c>
      <c r="H46" s="3">
        <v>0</v>
      </c>
      <c r="I46" s="10">
        <v>3</v>
      </c>
      <c r="J46" s="10">
        <v>0</v>
      </c>
      <c r="K46" s="5">
        <v>0</v>
      </c>
    </row>
    <row r="47" spans="1:11" ht="31.5" thickTop="1" thickBot="1">
      <c r="A47" s="45" t="s">
        <v>50</v>
      </c>
      <c r="B47" s="45"/>
      <c r="C47" s="8">
        <f t="shared" si="7"/>
        <v>0.49489117884141959</v>
      </c>
      <c r="D47" s="9">
        <f>SUM(D41:D46)</f>
        <v>45901</v>
      </c>
      <c r="E47" s="9">
        <f>SUM(E41:E46)</f>
        <v>22716</v>
      </c>
      <c r="F47" s="9">
        <f>SUM(F41:F46)</f>
        <v>27666</v>
      </c>
      <c r="G47" s="5">
        <f>SUM(G41:G46)</f>
        <v>5158</v>
      </c>
      <c r="H47" s="3">
        <f t="shared" si="8"/>
        <v>0.22706462405353056</v>
      </c>
      <c r="I47" s="10">
        <f>SUM(I41:I46)</f>
        <v>25</v>
      </c>
      <c r="J47" s="10">
        <f>SUM(J41:J46)</f>
        <v>16</v>
      </c>
      <c r="K47" s="5">
        <f>((80+(100*((G47/E47)*(J47/I47))))/2)*0.8</f>
        <v>37.812854375770385</v>
      </c>
    </row>
    <row r="48" spans="1:11" ht="27.75" thickTop="1" thickBo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19"/>
    </row>
    <row r="49" spans="1:11" ht="27.75" thickTop="1" thickBot="1">
      <c r="A49" s="41" t="s">
        <v>51</v>
      </c>
      <c r="B49" s="42"/>
      <c r="C49" s="42"/>
      <c r="D49" s="42"/>
      <c r="E49" s="42"/>
      <c r="F49" s="42"/>
      <c r="G49" s="42"/>
      <c r="H49" s="42"/>
      <c r="I49" s="42"/>
      <c r="J49" s="42"/>
      <c r="K49" s="43"/>
    </row>
    <row r="50" spans="1:11" ht="26.25" thickTop="1" thickBot="1">
      <c r="A50" s="11">
        <v>32</v>
      </c>
      <c r="B50" s="7" t="s">
        <v>52</v>
      </c>
      <c r="C50" s="3">
        <f t="shared" ref="C50:C53" si="9">E50/D50</f>
        <v>0.28391356542617047</v>
      </c>
      <c r="D50" s="4">
        <f>'[1]نهایی 1'!$B$25+'[2]نهایی 1'!$B$16</f>
        <v>19992</v>
      </c>
      <c r="E50" s="5">
        <f>'[1]نهایی 2'!$C$12</f>
        <v>5676</v>
      </c>
      <c r="F50" s="4">
        <f>'[1]نهایی 1'!$C$25+'[2]نهایی 1'!$D$16</f>
        <v>18430</v>
      </c>
      <c r="G50" s="5">
        <v>4092</v>
      </c>
      <c r="H50" s="3">
        <f t="shared" ref="H50:H53" si="10">G50/E50</f>
        <v>0.72093023255813948</v>
      </c>
      <c r="I50" s="6">
        <v>4</v>
      </c>
      <c r="J50" s="6">
        <v>1</v>
      </c>
      <c r="K50" s="5">
        <f>((65+(100*((G50/E50)*(J50/I50))))/2)*0.8</f>
        <v>33.209302325581397</v>
      </c>
    </row>
    <row r="51" spans="1:11" ht="26.25" thickTop="1" thickBot="1">
      <c r="A51" s="11">
        <v>33</v>
      </c>
      <c r="B51" s="7" t="s">
        <v>53</v>
      </c>
      <c r="C51" s="3">
        <f t="shared" si="9"/>
        <v>0</v>
      </c>
      <c r="D51" s="4">
        <f>'[1]نهایی 1'!$B$51</f>
        <v>17840</v>
      </c>
      <c r="E51" s="5">
        <v>0</v>
      </c>
      <c r="F51" s="4">
        <f>'[1]نهایی 1'!$C$51</f>
        <v>16714</v>
      </c>
      <c r="G51" s="5">
        <v>0</v>
      </c>
      <c r="H51" s="3">
        <v>0</v>
      </c>
      <c r="I51" s="6">
        <v>13</v>
      </c>
      <c r="J51" s="6">
        <v>0</v>
      </c>
      <c r="K51" s="5">
        <v>0</v>
      </c>
    </row>
    <row r="52" spans="1:11" ht="26.25" thickTop="1" thickBot="1">
      <c r="A52" s="11">
        <v>34</v>
      </c>
      <c r="B52" s="13" t="s">
        <v>54</v>
      </c>
      <c r="C52" s="3">
        <v>0</v>
      </c>
      <c r="D52" s="5">
        <f>'[1]نهایی 1'!$B$62</f>
        <v>1600</v>
      </c>
      <c r="E52" s="5">
        <v>0</v>
      </c>
      <c r="F52" s="5">
        <f>'[1]نهایی 1'!$C$62</f>
        <v>350</v>
      </c>
      <c r="G52" s="5">
        <v>0</v>
      </c>
      <c r="H52" s="3">
        <v>0</v>
      </c>
      <c r="I52" s="10">
        <v>1</v>
      </c>
      <c r="J52" s="10">
        <v>0</v>
      </c>
      <c r="K52" s="5">
        <v>0</v>
      </c>
    </row>
    <row r="53" spans="1:11" ht="31.5" thickTop="1" thickBot="1">
      <c r="A53" s="45" t="s">
        <v>55</v>
      </c>
      <c r="B53" s="45"/>
      <c r="C53" s="8">
        <f t="shared" si="9"/>
        <v>0.1439440048691418</v>
      </c>
      <c r="D53" s="5">
        <f>SUM(D50:D52)</f>
        <v>39432</v>
      </c>
      <c r="E53" s="5">
        <f>SUM(E50:E52)</f>
        <v>5676</v>
      </c>
      <c r="F53" s="5">
        <f>SUM(F50:F52)</f>
        <v>35494</v>
      </c>
      <c r="G53" s="5">
        <f>SUM(G50:G52)</f>
        <v>4092</v>
      </c>
      <c r="H53" s="3">
        <f t="shared" si="10"/>
        <v>0.72093023255813948</v>
      </c>
      <c r="I53" s="10">
        <f>SUM(I50:I52)</f>
        <v>18</v>
      </c>
      <c r="J53" s="10">
        <f>SUM(J50:J52)</f>
        <v>1</v>
      </c>
      <c r="K53" s="5">
        <f>((2*14)+(100*((G53/E53)*(J53/I53))))/2*0.8</f>
        <v>12.802067183462533</v>
      </c>
    </row>
    <row r="54" spans="1:11" ht="27.75" thickTop="1" thickBo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19"/>
    </row>
    <row r="55" spans="1:11" ht="27.75" thickTop="1" thickBot="1">
      <c r="A55" s="41" t="s">
        <v>56</v>
      </c>
      <c r="B55" s="42"/>
      <c r="C55" s="42"/>
      <c r="D55" s="42"/>
      <c r="E55" s="42"/>
      <c r="F55" s="42"/>
      <c r="G55" s="42"/>
      <c r="H55" s="42"/>
      <c r="I55" s="42"/>
      <c r="J55" s="42"/>
      <c r="K55" s="43"/>
    </row>
    <row r="56" spans="1:11" ht="26.25" thickTop="1" thickBot="1">
      <c r="A56" s="11">
        <v>35</v>
      </c>
      <c r="B56" s="13" t="s">
        <v>57</v>
      </c>
      <c r="C56" s="3">
        <v>0</v>
      </c>
      <c r="D56" s="4">
        <f>'[2]نهایی 1'!$B$26</f>
        <v>1000</v>
      </c>
      <c r="E56" s="4">
        <v>0</v>
      </c>
      <c r="F56" s="4">
        <f>'[2]نهایی 1'!$D$26</f>
        <v>50</v>
      </c>
      <c r="G56" s="5">
        <v>0</v>
      </c>
      <c r="H56" s="3">
        <v>0</v>
      </c>
      <c r="I56" s="10">
        <v>1</v>
      </c>
      <c r="J56" s="10">
        <v>0</v>
      </c>
      <c r="K56" s="5">
        <v>0</v>
      </c>
    </row>
    <row r="57" spans="1:11" ht="26.25" thickTop="1" thickBot="1">
      <c r="A57" s="1">
        <v>36</v>
      </c>
      <c r="B57" s="7" t="s">
        <v>58</v>
      </c>
      <c r="C57" s="3">
        <f t="shared" ref="C57:C59" si="11">E57/D57</f>
        <v>0</v>
      </c>
      <c r="D57" s="4">
        <f>'[1]نهایی 1'!$B$43</f>
        <v>5704</v>
      </c>
      <c r="E57" s="4">
        <v>0</v>
      </c>
      <c r="F57" s="4">
        <f>'[1]نهایی 1'!$C$43</f>
        <v>2275</v>
      </c>
      <c r="G57" s="5">
        <v>0</v>
      </c>
      <c r="H57" s="3">
        <v>0</v>
      </c>
      <c r="I57" s="6">
        <v>3</v>
      </c>
      <c r="J57" s="6">
        <v>0</v>
      </c>
      <c r="K57" s="5">
        <v>0</v>
      </c>
    </row>
    <row r="58" spans="1:11" ht="26.25" thickTop="1" thickBot="1">
      <c r="A58" s="11">
        <v>37</v>
      </c>
      <c r="B58" s="13" t="s">
        <v>59</v>
      </c>
      <c r="C58" s="3">
        <v>0</v>
      </c>
      <c r="D58" s="4">
        <f>'[2]نهایی 1'!$B$29</f>
        <v>3000</v>
      </c>
      <c r="E58" s="4">
        <v>0</v>
      </c>
      <c r="F58" s="4">
        <f>'[2]نهایی 1'!$D$29</f>
        <v>150</v>
      </c>
      <c r="G58" s="5">
        <v>0</v>
      </c>
      <c r="H58" s="3">
        <v>0</v>
      </c>
      <c r="I58" s="10">
        <v>1</v>
      </c>
      <c r="J58" s="10">
        <v>0</v>
      </c>
      <c r="K58" s="5">
        <v>0</v>
      </c>
    </row>
    <row r="59" spans="1:11" ht="31.5" thickTop="1" thickBot="1">
      <c r="A59" s="45" t="s">
        <v>60</v>
      </c>
      <c r="B59" s="45"/>
      <c r="C59" s="8">
        <f t="shared" si="11"/>
        <v>0</v>
      </c>
      <c r="D59" s="9">
        <f>SUM(D56:D58)</f>
        <v>9704</v>
      </c>
      <c r="E59" s="5">
        <f>SUM(E56:E58)</f>
        <v>0</v>
      </c>
      <c r="F59" s="5">
        <f>SUM(F56:F58)</f>
        <v>2475</v>
      </c>
      <c r="G59" s="5">
        <f>SUM(G56:G58)</f>
        <v>0</v>
      </c>
      <c r="H59" s="3">
        <v>0</v>
      </c>
      <c r="I59" s="10">
        <f>SUM(I56:I58)</f>
        <v>5</v>
      </c>
      <c r="J59" s="10">
        <f>SUM(J56:J58)</f>
        <v>0</v>
      </c>
      <c r="K59" s="5">
        <v>0</v>
      </c>
    </row>
    <row r="60" spans="1:11" ht="26.25" thickTop="1" thickBot="1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3"/>
    </row>
    <row r="61" spans="1:11" ht="27.75" thickTop="1" thickBot="1">
      <c r="A61" s="41" t="s">
        <v>61</v>
      </c>
      <c r="B61" s="42"/>
      <c r="C61" s="42"/>
      <c r="D61" s="42"/>
      <c r="E61" s="42"/>
      <c r="F61" s="42"/>
      <c r="G61" s="42"/>
      <c r="H61" s="42"/>
      <c r="I61" s="42"/>
      <c r="J61" s="42"/>
      <c r="K61" s="43"/>
    </row>
    <row r="62" spans="1:11" ht="26.25" thickTop="1" thickBot="1">
      <c r="A62" s="11">
        <v>38</v>
      </c>
      <c r="B62" s="7" t="s">
        <v>62</v>
      </c>
      <c r="C62" s="3">
        <f>E62/D62</f>
        <v>0</v>
      </c>
      <c r="D62" s="4">
        <f>'[1]نهایی 1'!$B$35</f>
        <v>600</v>
      </c>
      <c r="E62" s="4">
        <v>0</v>
      </c>
      <c r="F62" s="4">
        <f>'[1]نهایی 1'!$C$35</f>
        <v>410</v>
      </c>
      <c r="G62" s="5">
        <v>0</v>
      </c>
      <c r="H62" s="3">
        <v>0</v>
      </c>
      <c r="I62" s="6">
        <v>1</v>
      </c>
      <c r="J62" s="6">
        <v>0</v>
      </c>
      <c r="K62" s="5">
        <v>0</v>
      </c>
    </row>
    <row r="63" spans="1:11" ht="26.25" customHeight="1" thickTop="1" thickBot="1">
      <c r="A63" s="45" t="s">
        <v>63</v>
      </c>
      <c r="B63" s="45"/>
      <c r="C63" s="14">
        <f>E63/D63</f>
        <v>0</v>
      </c>
      <c r="D63" s="5">
        <f>D62</f>
        <v>600</v>
      </c>
      <c r="E63" s="5">
        <f>E62</f>
        <v>0</v>
      </c>
      <c r="F63" s="5">
        <f>F62</f>
        <v>410</v>
      </c>
      <c r="G63" s="5">
        <f>G62</f>
        <v>0</v>
      </c>
      <c r="H63" s="3">
        <v>0</v>
      </c>
      <c r="I63" s="10">
        <f t="shared" ref="I63:J63" si="12">I62</f>
        <v>1</v>
      </c>
      <c r="J63" s="10">
        <f t="shared" si="12"/>
        <v>0</v>
      </c>
      <c r="K63" s="5">
        <v>0</v>
      </c>
    </row>
    <row r="64" spans="1:11" ht="26.25" customHeight="1" thickTop="1" thickBot="1">
      <c r="A64" s="46"/>
      <c r="B64" s="47"/>
      <c r="C64" s="47"/>
      <c r="D64" s="47"/>
      <c r="E64" s="47"/>
      <c r="F64" s="47"/>
      <c r="G64" s="47"/>
      <c r="H64" s="47"/>
      <c r="I64" s="47"/>
      <c r="J64" s="48"/>
      <c r="K64" s="19"/>
    </row>
    <row r="65" spans="1:11" ht="27.75" thickTop="1" thickBot="1">
      <c r="A65" s="41" t="s">
        <v>64</v>
      </c>
      <c r="B65" s="42"/>
      <c r="C65" s="42"/>
      <c r="D65" s="42"/>
      <c r="E65" s="42"/>
      <c r="F65" s="42"/>
      <c r="G65" s="42"/>
      <c r="H65" s="42"/>
      <c r="I65" s="42"/>
      <c r="J65" s="42"/>
      <c r="K65" s="43"/>
    </row>
    <row r="66" spans="1:11" ht="26.25" thickTop="1" thickBot="1">
      <c r="A66" s="11">
        <v>39</v>
      </c>
      <c r="B66" s="13" t="s">
        <v>65</v>
      </c>
      <c r="C66" s="3">
        <v>0</v>
      </c>
      <c r="D66" s="5">
        <v>0</v>
      </c>
      <c r="E66" s="5">
        <v>0</v>
      </c>
      <c r="F66" s="5">
        <v>0</v>
      </c>
      <c r="G66" s="5">
        <v>0</v>
      </c>
      <c r="H66" s="3">
        <v>0</v>
      </c>
      <c r="I66" s="6">
        <v>0</v>
      </c>
      <c r="J66" s="10">
        <v>0</v>
      </c>
      <c r="K66" s="5">
        <v>0</v>
      </c>
    </row>
    <row r="67" spans="1:11" ht="26.25" thickTop="1" thickBot="1">
      <c r="A67" s="11">
        <v>40</v>
      </c>
      <c r="B67" s="13" t="s">
        <v>66</v>
      </c>
      <c r="C67" s="3">
        <v>0</v>
      </c>
      <c r="D67" s="5">
        <v>0</v>
      </c>
      <c r="E67" s="5">
        <v>0</v>
      </c>
      <c r="F67" s="5">
        <v>0</v>
      </c>
      <c r="G67" s="5">
        <v>0</v>
      </c>
      <c r="H67" s="3">
        <v>0</v>
      </c>
      <c r="I67" s="6">
        <v>0</v>
      </c>
      <c r="J67" s="10">
        <v>0</v>
      </c>
      <c r="K67" s="5">
        <v>0</v>
      </c>
    </row>
    <row r="68" spans="1:11" ht="31.5" thickTop="1" thickBot="1">
      <c r="A68" s="45" t="s">
        <v>67</v>
      </c>
      <c r="B68" s="45"/>
      <c r="C68" s="8">
        <v>0</v>
      </c>
      <c r="D68" s="5">
        <f>SUM(D66:D67)</f>
        <v>0</v>
      </c>
      <c r="E68" s="5">
        <f>SUM(E66:E67)</f>
        <v>0</v>
      </c>
      <c r="F68" s="5">
        <f>SUM(F66:F67)</f>
        <v>0</v>
      </c>
      <c r="G68" s="5">
        <f>SUM(G66:G67)</f>
        <v>0</v>
      </c>
      <c r="H68" s="3">
        <v>0</v>
      </c>
      <c r="I68" s="6">
        <f>SUM(I66:I67)</f>
        <v>0</v>
      </c>
      <c r="J68" s="10">
        <f>SUM(J66:J67)</f>
        <v>0</v>
      </c>
      <c r="K68" s="5">
        <v>0</v>
      </c>
    </row>
    <row r="69" spans="1:11" ht="27.75" thickTop="1" thickBot="1">
      <c r="A69" s="49"/>
      <c r="B69" s="50"/>
      <c r="C69" s="50"/>
      <c r="D69" s="50"/>
      <c r="E69" s="50"/>
      <c r="F69" s="50"/>
      <c r="G69" s="50"/>
      <c r="H69" s="50"/>
      <c r="I69" s="50"/>
      <c r="J69" s="51"/>
      <c r="K69" s="19"/>
    </row>
    <row r="70" spans="1:11" ht="27.75" thickTop="1" thickBot="1">
      <c r="A70" s="41" t="s">
        <v>68</v>
      </c>
      <c r="B70" s="42"/>
      <c r="C70" s="42"/>
      <c r="D70" s="42"/>
      <c r="E70" s="42"/>
      <c r="F70" s="42"/>
      <c r="G70" s="42"/>
      <c r="H70" s="42"/>
      <c r="I70" s="42"/>
      <c r="J70" s="42"/>
      <c r="K70" s="43"/>
    </row>
    <row r="71" spans="1:11" ht="26.25" thickTop="1" thickBot="1">
      <c r="A71" s="1">
        <v>41</v>
      </c>
      <c r="B71" s="7" t="s">
        <v>69</v>
      </c>
      <c r="C71" s="3">
        <f>E71/D71</f>
        <v>8.8495575221238937E-2</v>
      </c>
      <c r="D71" s="4">
        <f>'[1]نهایی 1'!$B$29</f>
        <v>9831</v>
      </c>
      <c r="E71" s="5">
        <f>'[1]نهایی 2'!$C$15</f>
        <v>870</v>
      </c>
      <c r="F71" s="4">
        <f>'[1]نهایی 1'!$C$29</f>
        <v>8134.5</v>
      </c>
      <c r="G71" s="5">
        <v>522</v>
      </c>
      <c r="H71" s="3">
        <f t="shared" ref="H71:H91" si="13">G71/E71</f>
        <v>0.6</v>
      </c>
      <c r="I71" s="6">
        <v>5</v>
      </c>
      <c r="J71" s="6">
        <v>2</v>
      </c>
      <c r="K71" s="5">
        <f>((2*9)+(100*((G71/E71)*(J71/I71))))/2*0.9</f>
        <v>18.900000000000002</v>
      </c>
    </row>
    <row r="72" spans="1:11" ht="26.25" thickTop="1" thickBot="1">
      <c r="A72" s="1">
        <v>42</v>
      </c>
      <c r="B72" s="7" t="s">
        <v>70</v>
      </c>
      <c r="C72" s="3">
        <f t="shared" ref="C72:C91" si="14">E72/D72</f>
        <v>0.51111111111111107</v>
      </c>
      <c r="D72" s="4">
        <f>'[1]نهایی 1'!$B$55</f>
        <v>6750</v>
      </c>
      <c r="E72" s="5">
        <f>'[1]نهایی 2'!$C$29</f>
        <v>3450</v>
      </c>
      <c r="F72" s="4">
        <f>'[1]نهایی 1'!$C$55</f>
        <v>4940</v>
      </c>
      <c r="G72" s="5">
        <v>940</v>
      </c>
      <c r="H72" s="3">
        <f t="shared" si="13"/>
        <v>0.27246376811594203</v>
      </c>
      <c r="I72" s="6">
        <v>6</v>
      </c>
      <c r="J72" s="6">
        <v>6</v>
      </c>
      <c r="K72" s="5">
        <f>((100+(100*((G72/E72)*(J72/I72))))/2)*0.8</f>
        <v>50.898550724637687</v>
      </c>
    </row>
    <row r="73" spans="1:11" ht="26.25" thickTop="1" thickBot="1">
      <c r="A73" s="1">
        <v>43</v>
      </c>
      <c r="B73" s="7" t="s">
        <v>71</v>
      </c>
      <c r="C73" s="3">
        <f t="shared" si="14"/>
        <v>0.31719241066232101</v>
      </c>
      <c r="D73" s="4">
        <f>'[1]نهایی 1'!$B$14+'[2]نهایی 1'!$B$9</f>
        <v>34364</v>
      </c>
      <c r="E73" s="5">
        <f>'[1]نهایی 2'!$C$4</f>
        <v>10900</v>
      </c>
      <c r="F73" s="4">
        <f>'[1]نهایی 1'!$C$14+'[2]نهایی 1'!$D$9</f>
        <v>32690</v>
      </c>
      <c r="G73" s="5">
        <v>3320</v>
      </c>
      <c r="H73" s="3">
        <f t="shared" si="13"/>
        <v>0.30458715596330277</v>
      </c>
      <c r="I73" s="6">
        <v>4</v>
      </c>
      <c r="J73" s="6">
        <v>1</v>
      </c>
      <c r="K73" s="5">
        <f>((65+(100*((G73/E73)*(J73/I73))))/2)*0.8</f>
        <v>29.045871559633028</v>
      </c>
    </row>
    <row r="74" spans="1:11" ht="26.25" thickTop="1" thickBot="1">
      <c r="A74" s="1">
        <v>44</v>
      </c>
      <c r="B74" s="7" t="s">
        <v>72</v>
      </c>
      <c r="C74" s="3">
        <f t="shared" si="14"/>
        <v>0.35765487499271525</v>
      </c>
      <c r="D74" s="4">
        <f>'[1]نهایی 1'!$B$30+'[2]نهایی 1'!$B$19</f>
        <v>27454.399999999998</v>
      </c>
      <c r="E74" s="5">
        <f>'[1]نهایی 2'!$C$16</f>
        <v>9819.2000000000007</v>
      </c>
      <c r="F74" s="4">
        <f>'[1]نهایی 1'!$C$30+'[2]نهایی 1'!$D$19</f>
        <v>19601.160000000003</v>
      </c>
      <c r="G74" s="5">
        <v>1710</v>
      </c>
      <c r="H74" s="3">
        <f t="shared" si="13"/>
        <v>0.1741486068111455</v>
      </c>
      <c r="I74" s="6">
        <v>20</v>
      </c>
      <c r="J74" s="6">
        <v>2</v>
      </c>
      <c r="K74" s="5">
        <f>((80+(100*((G74/E74)*(J74/I74))))/2)*0.8</f>
        <v>32.696594427244584</v>
      </c>
    </row>
    <row r="75" spans="1:11" ht="26.25" thickTop="1" thickBot="1">
      <c r="A75" s="1">
        <v>45</v>
      </c>
      <c r="B75" s="7" t="s">
        <v>73</v>
      </c>
      <c r="C75" s="3">
        <f t="shared" si="14"/>
        <v>1</v>
      </c>
      <c r="D75" s="4">
        <f>'[1]نهایی 1'!$B$23</f>
        <v>7156.8000000000011</v>
      </c>
      <c r="E75" s="5">
        <f>'[1]نهایی 2'!$C$10</f>
        <v>7156.8000000000011</v>
      </c>
      <c r="F75" s="4">
        <f>'[1]نهایی 1'!$C$23</f>
        <v>3628.7999999999993</v>
      </c>
      <c r="G75" s="5">
        <v>3488</v>
      </c>
      <c r="H75" s="3">
        <f t="shared" si="13"/>
        <v>0.48736865638274079</v>
      </c>
      <c r="I75" s="6">
        <v>3</v>
      </c>
      <c r="J75" s="6">
        <v>3</v>
      </c>
      <c r="K75" s="5">
        <f>((100+(100*((G75/E75)*(J75/I75))))/2)*0.9</f>
        <v>66.931589537223346</v>
      </c>
    </row>
    <row r="76" spans="1:11" ht="26.25" thickTop="1" thickBot="1">
      <c r="A76" s="1">
        <v>46</v>
      </c>
      <c r="B76" s="7" t="s">
        <v>74</v>
      </c>
      <c r="C76" s="3">
        <f t="shared" si="14"/>
        <v>1</v>
      </c>
      <c r="D76" s="4">
        <f>'[1]نهایی 1'!$B$49</f>
        <v>3825</v>
      </c>
      <c r="E76" s="5">
        <f>'[1]نهایی 2'!$C$25</f>
        <v>3825</v>
      </c>
      <c r="F76" s="4">
        <f>'[1]نهایی 1'!$C$49</f>
        <v>2070</v>
      </c>
      <c r="G76" s="5">
        <v>911</v>
      </c>
      <c r="H76" s="3">
        <f t="shared" si="13"/>
        <v>0.23816993464052288</v>
      </c>
      <c r="I76" s="6">
        <v>1</v>
      </c>
      <c r="J76" s="6">
        <v>1</v>
      </c>
      <c r="K76" s="5">
        <f>((100+(100*((G76/E76)*(J76/I76))))/2)*0.9</f>
        <v>55.71764705882353</v>
      </c>
    </row>
    <row r="77" spans="1:11" ht="26.25" thickTop="1" thickBot="1">
      <c r="A77" s="1">
        <v>47</v>
      </c>
      <c r="B77" s="7" t="s">
        <v>75</v>
      </c>
      <c r="C77" s="3">
        <v>0</v>
      </c>
      <c r="D77" s="4">
        <f>'[1]نهایی 1'!$B$28+'[2]نهایی 1'!$B$17</f>
        <v>5495</v>
      </c>
      <c r="E77" s="5">
        <v>0</v>
      </c>
      <c r="F77" s="4">
        <f>'[1]نهایی 1'!$C$28+'[2]نهایی 1'!$D$17</f>
        <v>495</v>
      </c>
      <c r="G77" s="5">
        <v>0</v>
      </c>
      <c r="H77" s="3">
        <v>0</v>
      </c>
      <c r="I77" s="6">
        <v>2</v>
      </c>
      <c r="J77" s="6">
        <v>0</v>
      </c>
      <c r="K77" s="5">
        <v>0</v>
      </c>
    </row>
    <row r="78" spans="1:11" ht="26.25" thickTop="1" thickBot="1">
      <c r="A78" s="1">
        <v>48</v>
      </c>
      <c r="B78" s="7" t="s">
        <v>76</v>
      </c>
      <c r="C78" s="3">
        <f t="shared" si="14"/>
        <v>0.58878504672897192</v>
      </c>
      <c r="D78" s="4">
        <f>'[1]نهایی 1'!$B$72</f>
        <v>4494</v>
      </c>
      <c r="E78" s="5">
        <f>'[1]نهایی 2'!$C$39</f>
        <v>2646</v>
      </c>
      <c r="F78" s="4">
        <f>'[1]نهایی 1'!$C$72</f>
        <v>4200</v>
      </c>
      <c r="G78" s="5">
        <v>1050</v>
      </c>
      <c r="H78" s="3">
        <f t="shared" si="13"/>
        <v>0.3968253968253968</v>
      </c>
      <c r="I78" s="6">
        <v>8</v>
      </c>
      <c r="J78" s="6">
        <v>4</v>
      </c>
      <c r="K78" s="5">
        <f>((100+(100*((G78/E78)*(J78/I78))))/2)*0.8</f>
        <v>47.936507936507944</v>
      </c>
    </row>
    <row r="79" spans="1:11" ht="26.25" thickTop="1" thickBot="1">
      <c r="A79" s="1">
        <v>49</v>
      </c>
      <c r="B79" s="7" t="s">
        <v>77</v>
      </c>
      <c r="C79" s="3">
        <f t="shared" si="14"/>
        <v>0</v>
      </c>
      <c r="D79" s="4">
        <f>'[1]نهایی 1'!$B$21</f>
        <v>2121</v>
      </c>
      <c r="E79" s="5">
        <v>0</v>
      </c>
      <c r="F79" s="4">
        <f>'[1]نهایی 1'!$C$21</f>
        <v>2121</v>
      </c>
      <c r="G79" s="5">
        <v>0</v>
      </c>
      <c r="H79" s="3">
        <v>0</v>
      </c>
      <c r="I79" s="6">
        <v>2</v>
      </c>
      <c r="J79" s="6">
        <v>0</v>
      </c>
      <c r="K79" s="5">
        <v>0</v>
      </c>
    </row>
    <row r="80" spans="1:11" ht="26.25" thickTop="1" thickBot="1">
      <c r="A80" s="1">
        <v>50</v>
      </c>
      <c r="B80" s="7" t="s">
        <v>78</v>
      </c>
      <c r="C80" s="3">
        <f t="shared" si="14"/>
        <v>0</v>
      </c>
      <c r="D80" s="4">
        <f>'[1]نهایی 1'!$B$13</f>
        <v>3627</v>
      </c>
      <c r="E80" s="5">
        <v>0</v>
      </c>
      <c r="F80" s="4">
        <f>'[1]نهایی 1'!$C$13</f>
        <v>1360</v>
      </c>
      <c r="G80" s="5">
        <v>0</v>
      </c>
      <c r="H80" s="3">
        <v>0</v>
      </c>
      <c r="I80" s="6">
        <v>3</v>
      </c>
      <c r="J80" s="6">
        <v>0</v>
      </c>
      <c r="K80" s="5">
        <v>0</v>
      </c>
    </row>
    <row r="81" spans="1:11" ht="26.25" thickTop="1" thickBot="1">
      <c r="A81" s="1">
        <v>51</v>
      </c>
      <c r="B81" s="7" t="s">
        <v>79</v>
      </c>
      <c r="C81" s="3">
        <f t="shared" si="14"/>
        <v>6.0606060606060608E-2</v>
      </c>
      <c r="D81" s="4">
        <f>'[1]نهایی 1'!$B$18</f>
        <v>3300</v>
      </c>
      <c r="E81" s="5">
        <f>'[1]نهایی 2'!$C$7</f>
        <v>200</v>
      </c>
      <c r="F81" s="4">
        <f>'[1]نهایی 1'!$C$18</f>
        <v>3300</v>
      </c>
      <c r="G81" s="5">
        <v>200</v>
      </c>
      <c r="H81" s="3">
        <f t="shared" si="13"/>
        <v>1</v>
      </c>
      <c r="I81" s="6">
        <v>2</v>
      </c>
      <c r="J81" s="6">
        <v>1</v>
      </c>
      <c r="K81" s="5">
        <f>((2*6)+(100*((G81/E81)*(J81/I81))))/2*0.9</f>
        <v>27.900000000000002</v>
      </c>
    </row>
    <row r="82" spans="1:11" ht="26.25" thickTop="1" thickBot="1">
      <c r="A82" s="1">
        <v>52</v>
      </c>
      <c r="B82" s="2" t="s">
        <v>80</v>
      </c>
      <c r="C82" s="3">
        <f t="shared" si="14"/>
        <v>0.95840867992766732</v>
      </c>
      <c r="D82" s="4">
        <f>'[2]نهایی 1'!$B$27</f>
        <v>5530</v>
      </c>
      <c r="E82" s="5">
        <v>5300</v>
      </c>
      <c r="F82" s="4">
        <f>'[2]نهایی 1'!$D$27</f>
        <v>5400</v>
      </c>
      <c r="G82" s="5">
        <v>2625</v>
      </c>
      <c r="H82" s="3">
        <f t="shared" si="13"/>
        <v>0.49528301886792453</v>
      </c>
      <c r="I82" s="6">
        <v>2</v>
      </c>
      <c r="J82" s="6">
        <v>1</v>
      </c>
      <c r="K82" s="5">
        <f>((100+(100*((G82/E82)*(J82/I82))))/2)*0.9</f>
        <v>56.143867924528308</v>
      </c>
    </row>
    <row r="83" spans="1:11" ht="26.25" thickTop="1" thickBot="1">
      <c r="A83" s="1">
        <v>53</v>
      </c>
      <c r="B83" s="7" t="s">
        <v>81</v>
      </c>
      <c r="C83" s="3">
        <f t="shared" si="14"/>
        <v>0</v>
      </c>
      <c r="D83" s="4">
        <f>'[1]نهایی 1'!$B$45</f>
        <v>5976</v>
      </c>
      <c r="E83" s="5">
        <v>0</v>
      </c>
      <c r="F83" s="4">
        <f>'[1]نهایی 1'!$C$45</f>
        <v>5976</v>
      </c>
      <c r="G83" s="5">
        <v>0</v>
      </c>
      <c r="H83" s="3">
        <v>0</v>
      </c>
      <c r="I83" s="6">
        <v>1</v>
      </c>
      <c r="J83" s="6">
        <v>0</v>
      </c>
      <c r="K83" s="5">
        <v>0</v>
      </c>
    </row>
    <row r="84" spans="1:11" ht="26.25" thickTop="1" thickBot="1">
      <c r="A84" s="1">
        <v>54</v>
      </c>
      <c r="B84" s="7" t="s">
        <v>82</v>
      </c>
      <c r="C84" s="3">
        <f t="shared" si="14"/>
        <v>0</v>
      </c>
      <c r="D84" s="4">
        <f>'[1]نهایی 1'!$B$12</f>
        <v>31856</v>
      </c>
      <c r="E84" s="4">
        <v>0</v>
      </c>
      <c r="F84" s="4">
        <f>'[1]نهایی 1'!$C$12</f>
        <v>27984</v>
      </c>
      <c r="G84" s="5">
        <v>0</v>
      </c>
      <c r="H84" s="3">
        <v>0</v>
      </c>
      <c r="I84" s="6">
        <v>3</v>
      </c>
      <c r="J84" s="6">
        <v>0</v>
      </c>
      <c r="K84" s="5">
        <v>0</v>
      </c>
    </row>
    <row r="85" spans="1:11" ht="26.25" thickTop="1" thickBot="1">
      <c r="A85" s="1">
        <v>55</v>
      </c>
      <c r="B85" s="7" t="s">
        <v>83</v>
      </c>
      <c r="C85" s="3">
        <f t="shared" si="14"/>
        <v>1</v>
      </c>
      <c r="D85" s="4">
        <f>'[2]نهایی 1'!$B$5+'[2]نهایی 1'!$B$6</f>
        <v>1290</v>
      </c>
      <c r="E85" s="4">
        <v>1290</v>
      </c>
      <c r="F85" s="4">
        <f>'[2]نهایی 1'!$D$5+'[2]نهایی 1'!$D$6</f>
        <v>0</v>
      </c>
      <c r="G85" s="5">
        <v>0</v>
      </c>
      <c r="H85" s="3">
        <f t="shared" si="13"/>
        <v>0</v>
      </c>
      <c r="I85" s="6">
        <v>3</v>
      </c>
      <c r="J85" s="6">
        <v>3</v>
      </c>
      <c r="K85" s="5">
        <v>0</v>
      </c>
    </row>
    <row r="86" spans="1:11" ht="26.25" thickTop="1" thickBot="1">
      <c r="A86" s="1">
        <v>56</v>
      </c>
      <c r="B86" s="7" t="s">
        <v>84</v>
      </c>
      <c r="C86" s="3">
        <f t="shared" si="14"/>
        <v>0.41701874442130321</v>
      </c>
      <c r="D86" s="4">
        <f>'[1]نهایی 1'!$B$41</f>
        <v>33610</v>
      </c>
      <c r="E86" s="5">
        <f>'[1]نهایی 2'!$C$21</f>
        <v>14016</v>
      </c>
      <c r="F86" s="4">
        <f>'[1]نهایی 1'!$C$41</f>
        <v>28486.5</v>
      </c>
      <c r="G86" s="5">
        <v>5108</v>
      </c>
      <c r="H86" s="3">
        <f t="shared" si="13"/>
        <v>0.3644406392694064</v>
      </c>
      <c r="I86" s="6">
        <v>13</v>
      </c>
      <c r="J86" s="6">
        <v>9</v>
      </c>
      <c r="K86" s="5">
        <f>((80+(100*((G86/E86)*(J86/I86))))/2)*0.9</f>
        <v>47.353727608008434</v>
      </c>
    </row>
    <row r="87" spans="1:11" ht="26.25" thickTop="1" thickBot="1">
      <c r="A87" s="1">
        <v>57</v>
      </c>
      <c r="B87" s="7" t="s">
        <v>85</v>
      </c>
      <c r="C87" s="3">
        <f t="shared" si="14"/>
        <v>0</v>
      </c>
      <c r="D87" s="4">
        <f>'[1]نهایی 1'!$B$39</f>
        <v>5845</v>
      </c>
      <c r="E87" s="5">
        <v>0</v>
      </c>
      <c r="F87" s="4">
        <f>'[1]نهایی 1'!$C$39</f>
        <v>3213.25</v>
      </c>
      <c r="G87" s="5">
        <v>0</v>
      </c>
      <c r="H87" s="3">
        <v>0</v>
      </c>
      <c r="I87" s="6">
        <v>3</v>
      </c>
      <c r="J87" s="6">
        <v>0</v>
      </c>
      <c r="K87" s="5">
        <v>0</v>
      </c>
    </row>
    <row r="88" spans="1:11" ht="26.25" thickTop="1" thickBot="1">
      <c r="A88" s="1">
        <v>58</v>
      </c>
      <c r="B88" s="7" t="s">
        <v>86</v>
      </c>
      <c r="C88" s="3">
        <f t="shared" si="14"/>
        <v>0</v>
      </c>
      <c r="D88" s="4">
        <f>'[1]نهایی 1'!$B$60+'[2]نهایی 1'!$B$24+'[2]نهایی 1'!$C$24</f>
        <v>5650</v>
      </c>
      <c r="E88" s="5">
        <v>0</v>
      </c>
      <c r="F88" s="4">
        <f>'[1]نهایی 1'!$C$60+'[2]نهایی 1'!$D$24</f>
        <v>5650</v>
      </c>
      <c r="G88" s="5">
        <v>0</v>
      </c>
      <c r="H88" s="3">
        <v>0</v>
      </c>
      <c r="I88" s="6">
        <v>2</v>
      </c>
      <c r="J88" s="6">
        <v>0</v>
      </c>
      <c r="K88" s="5">
        <v>0</v>
      </c>
    </row>
    <row r="89" spans="1:11" ht="26.25" thickTop="1" thickBot="1">
      <c r="A89" s="1">
        <v>59</v>
      </c>
      <c r="B89" s="7" t="s">
        <v>87</v>
      </c>
      <c r="C89" s="3">
        <v>0</v>
      </c>
      <c r="D89" s="4">
        <f>'[1]نهایی 1'!$B$65</f>
        <v>1300</v>
      </c>
      <c r="E89" s="5">
        <v>0</v>
      </c>
      <c r="F89" s="4">
        <f>'[1]نهایی 1'!$C$65</f>
        <v>650</v>
      </c>
      <c r="G89" s="5">
        <v>0</v>
      </c>
      <c r="H89" s="3">
        <v>0</v>
      </c>
      <c r="I89" s="6">
        <v>2</v>
      </c>
      <c r="J89" s="6">
        <v>0</v>
      </c>
      <c r="K89" s="5">
        <v>0</v>
      </c>
    </row>
    <row r="90" spans="1:11" ht="26.25" thickTop="1" thickBot="1">
      <c r="A90" s="1">
        <v>60</v>
      </c>
      <c r="B90" s="7" t="s">
        <v>88</v>
      </c>
      <c r="C90" s="3">
        <f t="shared" si="14"/>
        <v>0</v>
      </c>
      <c r="D90" s="4">
        <f>'[1]نهایی 1'!$B$59</f>
        <v>8260</v>
      </c>
      <c r="E90" s="5">
        <v>0</v>
      </c>
      <c r="F90" s="4">
        <f>'[1]نهایی 1'!$C$59</f>
        <v>7810</v>
      </c>
      <c r="G90" s="5">
        <v>0</v>
      </c>
      <c r="H90" s="3">
        <v>0</v>
      </c>
      <c r="I90" s="6">
        <v>7</v>
      </c>
      <c r="J90" s="6">
        <v>0</v>
      </c>
      <c r="K90" s="5">
        <v>0</v>
      </c>
    </row>
    <row r="91" spans="1:11" ht="27.75" thickTop="1" thickBot="1">
      <c r="A91" s="40" t="s">
        <v>89</v>
      </c>
      <c r="B91" s="40"/>
      <c r="C91" s="8">
        <f t="shared" si="14"/>
        <v>0.28629235680809029</v>
      </c>
      <c r="D91" s="5">
        <f>SUM(D71:D90)</f>
        <v>207735.2</v>
      </c>
      <c r="E91" s="5">
        <f>SUM(E71:E90)</f>
        <v>59473</v>
      </c>
      <c r="F91" s="5">
        <f>SUM(F71:F90)</f>
        <v>167710.21000000002</v>
      </c>
      <c r="G91" s="5">
        <f>SUM(G71:G90)</f>
        <v>19874</v>
      </c>
      <c r="H91" s="3">
        <f t="shared" si="13"/>
        <v>0.3341684461856641</v>
      </c>
      <c r="I91" s="10">
        <f>SUM(I71:I90)</f>
        <v>92</v>
      </c>
      <c r="J91" s="10">
        <f>SUM(J71:J90)</f>
        <v>33</v>
      </c>
      <c r="K91" s="5">
        <f>((65+(100*((G91/E91)*(J91/I91))))/2)*0.9</f>
        <v>34.643914593322947</v>
      </c>
    </row>
    <row r="92" spans="1:11" ht="27.75" customHeight="1" thickTop="1" thickBo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19"/>
    </row>
    <row r="93" spans="1:11" ht="37.5" thickTop="1" thickBot="1">
      <c r="A93" s="34" t="s">
        <v>90</v>
      </c>
      <c r="B93" s="35"/>
      <c r="C93" s="35"/>
      <c r="D93" s="35"/>
      <c r="E93" s="36"/>
      <c r="F93" s="37">
        <v>125258081072820.67</v>
      </c>
      <c r="G93" s="38"/>
      <c r="H93" s="39"/>
      <c r="I93" s="30"/>
      <c r="J93" s="30"/>
      <c r="K93" s="31"/>
    </row>
    <row r="94" spans="1:11" ht="31.5" thickTop="1" thickBot="1">
      <c r="A94" s="33" t="s">
        <v>91</v>
      </c>
      <c r="B94" s="33"/>
      <c r="C94" s="25">
        <f>E94/D94</f>
        <v>0.36510474828325629</v>
      </c>
      <c r="D94" s="26">
        <f>D91+D68+D63+D59+D53+D47+D38+D33+D24+D16</f>
        <v>656664.69999999995</v>
      </c>
      <c r="E94" s="26">
        <f>E91+E68+E63+E59+E53+E47+E38+E33+E24+E16</f>
        <v>239751.4</v>
      </c>
      <c r="F94" s="26">
        <f>F91+F68+F63+F59+F53+F47+F38+F33+F24+F16</f>
        <v>439735.19</v>
      </c>
      <c r="G94" s="26">
        <f>G91+G68+G63+G59+G53+G47+G38+G33+G24+G16</f>
        <v>72429</v>
      </c>
      <c r="H94" s="27">
        <f>G94/E94</f>
        <v>0.30210042569094486</v>
      </c>
      <c r="I94" s="28">
        <f>I91+I68+I63+I59+I53+I47+I38+I33+I24+I16</f>
        <v>240</v>
      </c>
      <c r="J94" s="28">
        <f>J91+J68+J63+J59+J53+J47+J38+J33+J24+J16</f>
        <v>90</v>
      </c>
      <c r="K94" s="29"/>
    </row>
    <row r="95" spans="1:11" ht="15" thickTop="1"/>
  </sheetData>
  <mergeCells count="34">
    <mergeCell ref="A24:B24"/>
    <mergeCell ref="A1:K1"/>
    <mergeCell ref="A3:K3"/>
    <mergeCell ref="A16:B16"/>
    <mergeCell ref="A17:J17"/>
    <mergeCell ref="A18:K18"/>
    <mergeCell ref="A70:K70"/>
    <mergeCell ref="A53:B53"/>
    <mergeCell ref="A25:J25"/>
    <mergeCell ref="A33:B33"/>
    <mergeCell ref="A34:J34"/>
    <mergeCell ref="A38:B38"/>
    <mergeCell ref="A39:J39"/>
    <mergeCell ref="A47:B47"/>
    <mergeCell ref="A48:J48"/>
    <mergeCell ref="A26:K26"/>
    <mergeCell ref="A35:K35"/>
    <mergeCell ref="A40:K40"/>
    <mergeCell ref="A49:K49"/>
    <mergeCell ref="A68:B68"/>
    <mergeCell ref="A69:J69"/>
    <mergeCell ref="A55:K55"/>
    <mergeCell ref="A61:K61"/>
    <mergeCell ref="A65:K65"/>
    <mergeCell ref="A54:J54"/>
    <mergeCell ref="A59:B59"/>
    <mergeCell ref="A63:B63"/>
    <mergeCell ref="A64:J64"/>
    <mergeCell ref="A60:K60"/>
    <mergeCell ref="A92:J92"/>
    <mergeCell ref="A94:B94"/>
    <mergeCell ref="A93:E93"/>
    <mergeCell ref="F93:H93"/>
    <mergeCell ref="A91:B91"/>
  </mergeCells>
  <printOptions horizontalCentered="1" verticalCentered="1"/>
  <pageMargins left="0.25" right="0.25" top="0.75" bottom="0.75" header="0.3" footer="0.3"/>
  <pageSetup paperSize="9" scale="70" fitToHeight="0" orientation="landscape" r:id="rId1"/>
  <rowBreaks count="4" manualBreakCount="4">
    <brk id="17" max="16383" man="1"/>
    <brk id="39" max="10" man="1"/>
    <brk id="60" max="10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 Yousefi</dc:creator>
  <cp:lastModifiedBy>Ehsan Yousefi</cp:lastModifiedBy>
  <cp:lastPrinted>2025-07-13T07:40:30Z</cp:lastPrinted>
  <dcterms:created xsi:type="dcterms:W3CDTF">2024-02-05T06:05:05Z</dcterms:created>
  <dcterms:modified xsi:type="dcterms:W3CDTF">2025-07-13T09:44:42Z</dcterms:modified>
</cp:coreProperties>
</file>