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قراردادها\Excel\"/>
    </mc:Choice>
  </mc:AlternateContent>
  <xr:revisionPtr revIDLastSave="0" documentId="8_{8A4B666D-0F5E-4567-8053-B43537FA762B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</calcChain>
</file>

<file path=xl/sharedStrings.xml><?xml version="1.0" encoding="utf-8"?>
<sst xmlns="http://schemas.openxmlformats.org/spreadsheetml/2006/main" count="442" uniqueCount="302">
  <si>
    <t>ردیف</t>
  </si>
  <si>
    <t>سال</t>
  </si>
  <si>
    <t>نام سازمان</t>
  </si>
  <si>
    <t>شرکت ملی نفت ایران</t>
  </si>
  <si>
    <t>مهندسی ترپ</t>
  </si>
  <si>
    <t>موضوع قرارداد</t>
  </si>
  <si>
    <t>نام شرکت</t>
  </si>
  <si>
    <t>شماره ثبت در سامانه قراردادهای کشور</t>
  </si>
  <si>
    <t>تاریخ شروع قرارداد</t>
  </si>
  <si>
    <t>تاریخ اتمام قرارداد</t>
  </si>
  <si>
    <t>مبلغ قرارداد (ریال)</t>
  </si>
  <si>
    <t>لینک قرارداد در سامانه</t>
  </si>
  <si>
    <t>مهندسی آسا تک الوند</t>
  </si>
  <si>
    <t>خدمات حفاظتی و حراستی شرکت ملی نفت ایران</t>
  </si>
  <si>
    <t>زمرد بندر ریگ</t>
  </si>
  <si>
    <t>سرویس و نگهداری آسانسورهای ساختمان مرکزی اول و سوم</t>
  </si>
  <si>
    <t>مبین کار شیبان</t>
  </si>
  <si>
    <t>پدیده توسعه آداک</t>
  </si>
  <si>
    <t>1403/05/02</t>
  </si>
  <si>
    <t>پیشگامان فن اندیش</t>
  </si>
  <si>
    <t>سرویس و نگهداری آسانسورهای ساختمان مرکزی اول</t>
  </si>
  <si>
    <t>برزین سازه شمال</t>
  </si>
  <si>
    <t>نقش ماندگار عرصه</t>
  </si>
  <si>
    <t>1402/11/29</t>
  </si>
  <si>
    <t>پارس تهویه ابتکار</t>
  </si>
  <si>
    <t>1403/02/03</t>
  </si>
  <si>
    <t>1403/06/02</t>
  </si>
  <si>
    <t>کندا نقش پارسه</t>
  </si>
  <si>
    <t>1403/04/05</t>
  </si>
  <si>
    <t>سیال مکانیک درفک</t>
  </si>
  <si>
    <t>1403/01/22</t>
  </si>
  <si>
    <t>خرید تجهیزات سیستم تانک گینجینگ</t>
  </si>
  <si>
    <t>حامی پورکوشکی (طراحی و مهندسی ارتباطات مهام بنیان)</t>
  </si>
  <si>
    <t>037FC49D470052D</t>
  </si>
  <si>
    <t>1403/07/15</t>
  </si>
  <si>
    <t>1404/04/14</t>
  </si>
  <si>
    <t>خرید ، نصب و راه اندازی تجهیزات آشپزخانه رستوران مجموعه ورزشی و آموزشی شماره 2-ستارخان</t>
  </si>
  <si>
    <t>محسن رشیدی (صنایع سردسازی تهران)</t>
  </si>
  <si>
    <t>037FC49D470049B</t>
  </si>
  <si>
    <t>1403/10/16</t>
  </si>
  <si>
    <t>خرید تین کلاینت و قطعات داخلی</t>
  </si>
  <si>
    <t>رضا حسین پورشیرکوهی (ایده برتر پارسیان خاورمیانه)</t>
  </si>
  <si>
    <t>037FC49D4700563</t>
  </si>
  <si>
    <t>1403/09/15</t>
  </si>
  <si>
    <t>ارتقاء شبکه اینترنت و اینترانت باشگاه شماره 3 شرکت ملی نفت</t>
  </si>
  <si>
    <t>سیدعلی سعادتیان (فناوران آتیه گئومات)</t>
  </si>
  <si>
    <t>0377C49D470013B</t>
  </si>
  <si>
    <t>1403/07/07</t>
  </si>
  <si>
    <t>1403/07/27</t>
  </si>
  <si>
    <t>مقاوم سازی زمین و کول گذاری ساختمان 27 مجموعه 3</t>
  </si>
  <si>
    <t>آرش پالیزبان (بنای ماندگار پالیز)</t>
  </si>
  <si>
    <t>0377C49D4700211</t>
  </si>
  <si>
    <t>1403/09/04</t>
  </si>
  <si>
    <t>نقاشی کلی ساختمان مرکزی 14</t>
  </si>
  <si>
    <t>محرم نجفی (صداقت نما ساز)</t>
  </si>
  <si>
    <t>037AC49D470043C</t>
  </si>
  <si>
    <t>1403/07/10</t>
  </si>
  <si>
    <t>1403/08/05</t>
  </si>
  <si>
    <t>خدمات نگهداری فضای سبز تعدادی از ساختمانهای شرکت ملی نفت ایران</t>
  </si>
  <si>
    <t>مژگان اسفندیاری غریب وند (میلان عمران جنوب)</t>
  </si>
  <si>
    <t>037FC49D470048F</t>
  </si>
  <si>
    <t>1403/12/04</t>
  </si>
  <si>
    <t>خدمات مراقبتو راهبری سیستم های تاسیساتی، تعمیرات و برق مجموعه و تاسیسات تله اسکی آبعلی</t>
  </si>
  <si>
    <t>محمود توانا (آباد راهان کوثر)</t>
  </si>
  <si>
    <t>037FC49D470043C</t>
  </si>
  <si>
    <t>انجام خدمات عمومی و تنظیفات ساختمان 31 محمودآباد</t>
  </si>
  <si>
    <t>مهدی شجیراتی (مبین کار شیبان)</t>
  </si>
  <si>
    <t>037FC49D470041F</t>
  </si>
  <si>
    <t>1405/05/31</t>
  </si>
  <si>
    <t>بازسازی رختکن و سرویس بهداشتی سالن بندسازی ساختمان 25</t>
  </si>
  <si>
    <t>علی حقیقت نژاد (فنی و مهندسی شایسته سازان ابنیه ایرانیان)</t>
  </si>
  <si>
    <t>036RC49D4700625</t>
  </si>
  <si>
    <t>1403/06/27</t>
  </si>
  <si>
    <t>1403/06/28</t>
  </si>
  <si>
    <t>احداث اتاقک چاه و سیستم پمپاژ باشگاه آبعلی ساختمان 30</t>
  </si>
  <si>
    <t>037AC49D4700428</t>
  </si>
  <si>
    <t>1403/07/11</t>
  </si>
  <si>
    <t>تهیه و نصب آبروهای ویلاهای VIP مجموعه محمودآباد-ساختمان 31</t>
  </si>
  <si>
    <t>کاوه فرهادی (آوای صنعت ساختمان)</t>
  </si>
  <si>
    <t>036RC49D4700654</t>
  </si>
  <si>
    <t>مجید متقی (آسانرو اطلس تک پشتیبان)</t>
  </si>
  <si>
    <t>037BC49D4700006</t>
  </si>
  <si>
    <t>1404/05/26</t>
  </si>
  <si>
    <t>حفرچاه و کول گذاری و تهیه گالری از قنات زیر ساختمان 27 مجموعه ورزشی شماره 3</t>
  </si>
  <si>
    <t>036RC49D4700666</t>
  </si>
  <si>
    <t>1403/06/20</t>
  </si>
  <si>
    <t>تهیه و نصب راه پله گریتینگ برج های یاس و شقایق مجتمع محمودآباد-ساختمان 31</t>
  </si>
  <si>
    <t>مهدی فرهادی (آوای صنعت ساختمان)</t>
  </si>
  <si>
    <t>0377C49D4700163</t>
  </si>
  <si>
    <t>1403/06/08</t>
  </si>
  <si>
    <t>بیمه تکمیلی درمان و بیمه عمر و حادثه کارکنان قرارداد کار مدت موقت و معین</t>
  </si>
  <si>
    <t>موسی رضائی میرقائد (بیمه البرز)</t>
  </si>
  <si>
    <t>0367C49D4700476</t>
  </si>
  <si>
    <t>1403/06/07</t>
  </si>
  <si>
    <t>1404/04/31</t>
  </si>
  <si>
    <t>رامین صحرائی (خدماتی زمرد بندر ریگ)</t>
  </si>
  <si>
    <t>036BC49D470014C</t>
  </si>
  <si>
    <t>1403/06/11</t>
  </si>
  <si>
    <t>1403/07/01</t>
  </si>
  <si>
    <t>پیاده سازی پلتفرم مدیریت داده ها</t>
  </si>
  <si>
    <t>آرمان فلاح (هوشمند تجارت نمودار)</t>
  </si>
  <si>
    <t>035RC49D4700363</t>
  </si>
  <si>
    <t>1403/05/27</t>
  </si>
  <si>
    <t>1404/06/14</t>
  </si>
  <si>
    <t>محمدباقر سنجری راد (مهندسی آسا تک الوند)</t>
  </si>
  <si>
    <t>036BC49D470013F</t>
  </si>
  <si>
    <t>1404/04/09</t>
  </si>
  <si>
    <t>بازسازی ساپورت کانال ترمیک ساختمان 31- محمودآباد</t>
  </si>
  <si>
    <t>034BC49D4701041</t>
  </si>
  <si>
    <t>1403/04/11</t>
  </si>
  <si>
    <t>طراحی و تولید محتوای ویکی نفت</t>
  </si>
  <si>
    <t>محمد ناصرزاده شریفی (فرهنگی هنری زانیار اندیشه ایرانیان)</t>
  </si>
  <si>
    <t>0367C49D470043A</t>
  </si>
  <si>
    <t>1404/03/31</t>
  </si>
  <si>
    <t>مراقبت،‌راهبری، تعمیر و نگهداری سیستم های تاسیساتی و تعمیراتی مجتمع محمود آباد- ساختمان 31</t>
  </si>
  <si>
    <t>سیدامیدوار خدادادپوردورکی (پیمانکاری صنعت تدبیر دورک)</t>
  </si>
  <si>
    <t>0367C49D4700404</t>
  </si>
  <si>
    <t>1403/06/31</t>
  </si>
  <si>
    <t>خرید قطعات و سرویس دیزل ژنراتورهای موتورخانه مرکزی و پست 5 مجتمع محمودآباد</t>
  </si>
  <si>
    <t>دی دیبا دیزل</t>
  </si>
  <si>
    <t>034VC49D4700321</t>
  </si>
  <si>
    <t>1403/04/31</t>
  </si>
  <si>
    <t>1403/04/06</t>
  </si>
  <si>
    <t>رنگ آمیزی سقف و دیوارها و چهارچوب پنجره های طبقات ساختمان 39</t>
  </si>
  <si>
    <t>035NC49D4700737</t>
  </si>
  <si>
    <t>1403/05/23</t>
  </si>
  <si>
    <t>1403/05/05</t>
  </si>
  <si>
    <t>نوسازی ساختمان شماره 3 مرکز آموزش اصفهان</t>
  </si>
  <si>
    <t>مهدی تسوجی زاده (مهندسی ترپ)</t>
  </si>
  <si>
    <t>035NC49D4700657</t>
  </si>
  <si>
    <t>1405/03/19</t>
  </si>
  <si>
    <t>بازسازی سرویس بهداشتی طبقه 3 مرکزی 4</t>
  </si>
  <si>
    <t>مهام خانی (نادین گستر رهام)</t>
  </si>
  <si>
    <t>035NC49D4700675</t>
  </si>
  <si>
    <t>احداث سرویس بهداشتی ساختمان 26- باشگاه 2</t>
  </si>
  <si>
    <t>035NC49D470066A</t>
  </si>
  <si>
    <t>1403/05/16</t>
  </si>
  <si>
    <t>تهیه و نصب کامل برج خنک کننده مرکزی چهارم</t>
  </si>
  <si>
    <t>033QC49D4700222</t>
  </si>
  <si>
    <t>1403/03/26</t>
  </si>
  <si>
    <t>1403/04/25</t>
  </si>
  <si>
    <t>اجرای سامانه تلویزیون تعاملی در مجموعه آبعلی</t>
  </si>
  <si>
    <t>کارآمدان ماندگار سیستم</t>
  </si>
  <si>
    <t>034IC49D4700609</t>
  </si>
  <si>
    <t>1403/04/18</t>
  </si>
  <si>
    <t>1403/09/10</t>
  </si>
  <si>
    <t>ارتقاء شبکه اینترنت و اینترانت مجموعه آبعلی</t>
  </si>
  <si>
    <t>035NC49D4700747</t>
  </si>
  <si>
    <t>1403/04/09</t>
  </si>
  <si>
    <t>خرید و نصب 116 دستگاه کولر اسپیلت دو منظوره جهت ساختمان 31-محمودآباد</t>
  </si>
  <si>
    <t>بهتا تهویه قشم</t>
  </si>
  <si>
    <t>034DC49D470058B</t>
  </si>
  <si>
    <t>1403/04/13</t>
  </si>
  <si>
    <t>1403/08/08</t>
  </si>
  <si>
    <t>انجام خدمات حجمی بنایی مجتمع محمودآباد-ساختمان 31</t>
  </si>
  <si>
    <t>ابراهیم تیرگری (راه و ساختمانی ارس آذین شمال)</t>
  </si>
  <si>
    <t>035NC49D4700760</t>
  </si>
  <si>
    <t>1404/03/07</t>
  </si>
  <si>
    <t>نوسازی سرویس های بهداشتی طبقه 1 مرکزی 39</t>
  </si>
  <si>
    <t>033RC49D4700690</t>
  </si>
  <si>
    <t>1403/03/27</t>
  </si>
  <si>
    <t>1403/04/01</t>
  </si>
  <si>
    <t>خدمات عمومی و پشتیبانی ساختمانهای 22-25-26-27-30-35 شرکت ملی نفت</t>
  </si>
  <si>
    <t>034UC49D4200367</t>
  </si>
  <si>
    <t>1403/04/30</t>
  </si>
  <si>
    <t>طراحی پایه و تفصیلی طرح های عمرانی، توسعه ای و بازسازی پروژه های مجتمع محمودآباد-ساختمان 31</t>
  </si>
  <si>
    <t>مهندسین مشاور گنو</t>
  </si>
  <si>
    <t>033QC49D470010C</t>
  </si>
  <si>
    <t>1404/02/31</t>
  </si>
  <si>
    <t>033RC49D420070F</t>
  </si>
  <si>
    <t>تعمیرات اساسی و اورهالی 2 دستگاه دیزل ژنراتور ساختمان مرکزی 4</t>
  </si>
  <si>
    <t>رایان موتور خیبر</t>
  </si>
  <si>
    <t>033RC49D470037B</t>
  </si>
  <si>
    <t>1403/03/29</t>
  </si>
  <si>
    <t>بازسازی سرویس بهداشتی طبقه 8 مرکزی 39</t>
  </si>
  <si>
    <t>محمدرضا مظفری نیا (مهندسی پارس تهویه ابتکار)</t>
  </si>
  <si>
    <t>035FC49D4700356</t>
  </si>
  <si>
    <t>1403/05/15</t>
  </si>
  <si>
    <t>1403/04/08</t>
  </si>
  <si>
    <t>تعمیر مبل های سالن پذیرش برح های یاس و شقایق ساختمان 31-محمودآباد</t>
  </si>
  <si>
    <t>یحیی کتولی</t>
  </si>
  <si>
    <t>0337C49D4700481</t>
  </si>
  <si>
    <t>1403/03/07</t>
  </si>
  <si>
    <t>1403/03/04</t>
  </si>
  <si>
    <t>تعویض روکش و بازسازی کامل مبل های ویلاهای VIP مجتمع محمودآباد-ساختمان 31</t>
  </si>
  <si>
    <t>0336C49D470001C</t>
  </si>
  <si>
    <t>1403/03/06</t>
  </si>
  <si>
    <t>عملیات رنگ آمیزی ساختمانهای شرکت ملی نفت ایران</t>
  </si>
  <si>
    <t>034AC49D4700516</t>
  </si>
  <si>
    <t>1403/04/10</t>
  </si>
  <si>
    <t>1403/08/24</t>
  </si>
  <si>
    <t>خرید 575 عدد ترانسیمتر فشار، دما و سطح</t>
  </si>
  <si>
    <t>فرابرد هوشمند میهن</t>
  </si>
  <si>
    <t>0352C49D470042E</t>
  </si>
  <si>
    <t>1408/02/23</t>
  </si>
  <si>
    <t>بازسازی سقف رستوران مجموعه الهیه</t>
  </si>
  <si>
    <t>شایسته ساران ابنیه ایرانیان</t>
  </si>
  <si>
    <t>034HC49D4700621</t>
  </si>
  <si>
    <t>1403/04/17</t>
  </si>
  <si>
    <t>تعویض پوشش سقف دورهمی مجتمع محمودآباد-ساختمان 31</t>
  </si>
  <si>
    <t>035NC49D4700705</t>
  </si>
  <si>
    <t>تعویض روکش و بازسازی کامل صندلی های 8 نفره ناهارخوری و میز نلفن ویلاهای VIP محمودآباد-ساختمان 31</t>
  </si>
  <si>
    <t>033QC49D470002B</t>
  </si>
  <si>
    <t>1403/02/15</t>
  </si>
  <si>
    <t>بازسازی سرویس های بهداشتی ساختمان مرکزی قدیم</t>
  </si>
  <si>
    <t>آرمان سازان کاواک</t>
  </si>
  <si>
    <t>033RC49D4700391</t>
  </si>
  <si>
    <t>1403/07/24</t>
  </si>
  <si>
    <t>عملیات اجرایی تکمیل ابنیه و تاسیسات برق و مکانیک استخر سرپوشیده آقایان و بانوان مجتمع محمودآباد ساختمان 31</t>
  </si>
  <si>
    <t>032IC49D470048B</t>
  </si>
  <si>
    <t>1403/02/18</t>
  </si>
  <si>
    <t>1404/01/15</t>
  </si>
  <si>
    <t>مطالعه فشارافزایی در میدان پارس جنوبی</t>
  </si>
  <si>
    <t>انرژی پردازان پردیس</t>
  </si>
  <si>
    <t>033RC49D4700633</t>
  </si>
  <si>
    <t>تهیه مصالح و ساخت ایستگاه گاز مجموعه ورزشی و آموزشی آبعلی- ساختمان 30</t>
  </si>
  <si>
    <t>032UC49D4700931</t>
  </si>
  <si>
    <t>1403/02/30</t>
  </si>
  <si>
    <t>انجام خدمات HSE ساختمان های ادارات مرکزی</t>
  </si>
  <si>
    <t>031IC49D4700011</t>
  </si>
  <si>
    <t>1403/01/18</t>
  </si>
  <si>
    <t>1403/12/30</t>
  </si>
  <si>
    <t>خرید لایسنس نرم افزار آنتی ویروس پادویش به همراه خدمات پشتیبانی دو ساله</t>
  </si>
  <si>
    <t>پرشیاسیس خاور میانه</t>
  </si>
  <si>
    <t>031IC49D470000D</t>
  </si>
  <si>
    <t>1405/01/27</t>
  </si>
  <si>
    <t>تجهیزات پشتیبان گیری در حوزه امنیت سایبری</t>
  </si>
  <si>
    <t>زیرساخت فناوری اطلاعات و ارتباطات پاسارگاد آریان</t>
  </si>
  <si>
    <t>0323C49D4700573</t>
  </si>
  <si>
    <t>امور خدماتی واحدهای اقامتی مجتمع محمودآباد ساختمان 31</t>
  </si>
  <si>
    <t>روژان کاوش آزادگان</t>
  </si>
  <si>
    <t>032BC49D470057F</t>
  </si>
  <si>
    <t>1403/02/11</t>
  </si>
  <si>
    <t>1403/03/25</t>
  </si>
  <si>
    <t>خرید تجهیزات و کالاهای مورد نیاز برگزاری دوره های آموزشی آتش نشانی</t>
  </si>
  <si>
    <t>بنیان ایمن</t>
  </si>
  <si>
    <t>031SC49D4700697</t>
  </si>
  <si>
    <t>1403/01/28</t>
  </si>
  <si>
    <t>1403/04/22</t>
  </si>
  <si>
    <t>تخلیه چاه فاضلاب ساختمان های مرکزی قدیم و جدید</t>
  </si>
  <si>
    <t>032UC49D4700008</t>
  </si>
  <si>
    <t>1403/01/23</t>
  </si>
  <si>
    <t>خدمات اجرایی بیست و هشتمین نمایشگاه بین المللی نفت،گاز، پالایش و پتروشیمی</t>
  </si>
  <si>
    <t>برنامه ریزی و نمایشگاهی بانیان امید</t>
  </si>
  <si>
    <t>031IC49D4700319</t>
  </si>
  <si>
    <t>تهیه مصالح و بازسازی رستوران قله مجموعه آبعلی</t>
  </si>
  <si>
    <t>031IC49D4700576</t>
  </si>
  <si>
    <t>1403/01/21</t>
  </si>
  <si>
    <t>اجرای ساختمان دیزل ژنراتورها ساختمان 30-آبعلی</t>
  </si>
  <si>
    <t>032NC49D4700318</t>
  </si>
  <si>
    <t>1403/02/23</t>
  </si>
  <si>
    <t>احداث سردخانه بالای صفر ساختمان 32-شیراز</t>
  </si>
  <si>
    <t>0331C49D4700263</t>
  </si>
  <si>
    <t>1403/03/01</t>
  </si>
  <si>
    <t>1403/02/05</t>
  </si>
  <si>
    <t>اجرای آسفالت محوطه ساختمان آبعلی-30</t>
  </si>
  <si>
    <t>0321C49D470028D</t>
  </si>
  <si>
    <t>1403/02/01</t>
  </si>
  <si>
    <t>1402/12/26</t>
  </si>
  <si>
    <t>خرید دو دستگاه سرور</t>
  </si>
  <si>
    <t>031SC49D4700667</t>
  </si>
  <si>
    <t>1403/04/19</t>
  </si>
  <si>
    <t>تعویض سقف کاذب استخر باشگاه ساختمان 25</t>
  </si>
  <si>
    <t>0321C49D4700311</t>
  </si>
  <si>
    <t>خدمات پشتیبانی سامانه ناوگان حمل و نقل شرکت ملی نفت ایران</t>
  </si>
  <si>
    <t>راهنما هوشمند توسعه کاسپین</t>
  </si>
  <si>
    <t>031IC49D4700597</t>
  </si>
  <si>
    <t>1403/12/15</t>
  </si>
  <si>
    <t>تهیه و تدوین فهرست بهای اختصاصی تاسیسات نفت و گاز جهت ساخت و تعمیرات تاسیسات، سکوها،خطوط لوله و لجستیک دریایی</t>
  </si>
  <si>
    <t>مشاور فرا سیب اطلس</t>
  </si>
  <si>
    <t>032AC49D4700317</t>
  </si>
  <si>
    <t>1403/02/10</t>
  </si>
  <si>
    <t>خرید یکعدد RSBV  سایز 18 اینچ کلاس 900</t>
  </si>
  <si>
    <t>صدرا ماهان پارسیان</t>
  </si>
  <si>
    <t>033QC49D470027C</t>
  </si>
  <si>
    <t>1403/09/06</t>
  </si>
  <si>
    <t>تعویض و نصب منبع 12000 لیتری آب مصرفی ساختمان مرکزی جدید</t>
  </si>
  <si>
    <t>عمارت بنیان اترک</t>
  </si>
  <si>
    <t>031IC49D4400307</t>
  </si>
  <si>
    <t>1402/12/08</t>
  </si>
  <si>
    <t>تهیه ، نصب و راه اندازی برج نوری ساختمان مرکزی 30-آبعلی</t>
  </si>
  <si>
    <t>مبتکر آرمان مهارت</t>
  </si>
  <si>
    <t>0323C49D4700584</t>
  </si>
  <si>
    <t>1403/01/13</t>
  </si>
  <si>
    <t>خرید تجهیزات شبکه در حوزه زیرساخت</t>
  </si>
  <si>
    <t>توسعه ارمغان تجارت وب</t>
  </si>
  <si>
    <t>0323C49D470055C</t>
  </si>
  <si>
    <t>سرویس و نگهداری آسانسورهای ساختمان ادارات مرکزی</t>
  </si>
  <si>
    <t>031JC49D4700340</t>
  </si>
  <si>
    <t>1403/01/19</t>
  </si>
  <si>
    <t>1403/11/10</t>
  </si>
  <si>
    <t>تهیه ، استقرار ، نصب و راه اندازی سامانه خدمات فناوری اطلاعات و ارتباطات</t>
  </si>
  <si>
    <t>دومان سامانه</t>
  </si>
  <si>
    <t>031IC49D4700606</t>
  </si>
  <si>
    <t>1403/11/05</t>
  </si>
  <si>
    <t>خدمات،‌نگهداری،‌پشتیبانی و بروزرسانی سیستم ها و تجهیزات رایانه ای و شبکه روابط عمومی وزارت نفت</t>
  </si>
  <si>
    <t>گسترش هزاره فناوری ایده نوین</t>
  </si>
  <si>
    <t>0336C49D470002C</t>
  </si>
  <si>
    <t>1403/11/02</t>
  </si>
  <si>
    <t>بازسازی ایزوگام ساختمان پژوهشگاه ری</t>
  </si>
  <si>
    <t>0328C49D470019D</t>
  </si>
  <si>
    <t>1403/02/08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</si>
</sst>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R73"/>
  <sheetViews>
    <sheetView rightToLeft="1" tabSelected="1" workbookViewId="0">
      <selection activeCell="K1" sqref="K1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67.375" style="1" bestFit="1" customWidth="1"/>
    <col min="5" max="5" width="27" style="1" customWidth="1"/>
    <col min="6" max="6" width="26" style="2" bestFit="1" customWidth="1"/>
    <col min="7" max="7" width="13.625" style="1" bestFit="1" customWidth="1"/>
    <col min="8" max="8" width="12.75" style="1" bestFit="1" customWidth="1"/>
    <col min="9" max="9" width="17.75" style="2" customWidth="1"/>
    <col min="10" max="10" width="15" style="2" bestFit="1" customWidth="1"/>
    <col min="11" max="13" width="9" style="1"/>
    <col min="14" max="14" width="4.625" style="1" customWidth="1"/>
    <col min="15" max="17" width="9" style="1" hidden="1" customWidth="1"/>
    <col min="18" max="18" width="37" style="1" customWidth="1"/>
    <col min="19" max="16384" width="9" style="1"/>
  </cols>
  <sheetData>
    <row r="1" spans="1:18" ht="23.25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7" t="s">
        <v>7</v>
      </c>
      <c r="G1" s="6" t="s">
        <v>8</v>
      </c>
      <c r="H1" s="6" t="s">
        <v>9</v>
      </c>
      <c r="I1" s="7" t="s">
        <v>10</v>
      </c>
      <c r="J1" s="7" t="s">
        <v>11</v>
      </c>
    </row>
    <row r="2" spans="1:18" x14ac:dyDescent="0.2">
      <c r="A2" s="4">
        <v>1</v>
      </c>
      <c r="B2" s="4">
        <v>1403</v>
      </c>
      <c r="C2" s="4" t="s">
        <v>3</v>
      </c>
      <c r="D2" s="4" t="s">
        <v>31</v>
      </c>
      <c r="E2" s="4" t="s">
        <v>32</v>
      </c>
      <c r="F2" s="5" t="s">
        <v>33</v>
      </c>
      <c r="G2" s="4" t="s">
        <v>34</v>
      </c>
      <c r="H2" s="4" t="s">
        <v>35</v>
      </c>
      <c r="I2" s="5">
        <v>33830770000</v>
      </c>
      <c r="J2" s="5" t="str">
        <f>HYPERLINK(CONCATENATE("https://cdb.mporg.ir/ContractViewIndex?ctrId=6v+Av4jvi7DK1JyCc3JSN6taX9p9iLwsMZ8GfVNgWipgbF4LwQZRiA=="),"لینک ")</f>
        <v xml:space="preserve">لینک </v>
      </c>
    </row>
    <row r="3" spans="1:18" x14ac:dyDescent="0.2">
      <c r="A3" s="4">
        <v>2</v>
      </c>
      <c r="B3" s="4">
        <v>1403</v>
      </c>
      <c r="C3" s="4" t="s">
        <v>3</v>
      </c>
      <c r="D3" s="4" t="s">
        <v>36</v>
      </c>
      <c r="E3" s="4" t="s">
        <v>37</v>
      </c>
      <c r="F3" s="5" t="s">
        <v>38</v>
      </c>
      <c r="G3" s="4" t="s">
        <v>34</v>
      </c>
      <c r="H3" s="4" t="s">
        <v>39</v>
      </c>
      <c r="I3" s="5">
        <v>69323280000</v>
      </c>
      <c r="J3" s="5" t="str">
        <f>HYPERLINK(CONCATENATE("https://cdb.mporg.ir/ContractViewIndex?ctrId=1QxhJzlso9x1rPEqWLn6N4xn9ldAbDpdf/MAdXS6L+bq4AmLURXW2Q=="),"لینک ")</f>
        <v xml:space="preserve">لینک </v>
      </c>
      <c r="R3" s="3"/>
    </row>
    <row r="4" spans="1:18" x14ac:dyDescent="0.2">
      <c r="A4" s="4">
        <v>3</v>
      </c>
      <c r="B4" s="4">
        <v>1403</v>
      </c>
      <c r="C4" s="4" t="s">
        <v>3</v>
      </c>
      <c r="D4" s="4" t="s">
        <v>40</v>
      </c>
      <c r="E4" s="4" t="s">
        <v>41</v>
      </c>
      <c r="F4" s="5" t="s">
        <v>42</v>
      </c>
      <c r="G4" s="4" t="s">
        <v>34</v>
      </c>
      <c r="H4" s="4" t="s">
        <v>43</v>
      </c>
      <c r="I4" s="5">
        <v>139221192000</v>
      </c>
      <c r="J4" s="5" t="str">
        <f>HYPERLINK(CONCATENATE("https://cdb.mporg.ir/ContractViewIndex?ctrId=NFCeqDLWEfInZY1MsGSQmo1jhVkHS3NPALkrcp0yjXAbzQxZrXL/Cw=="),"لینک ")</f>
        <v xml:space="preserve">لینک </v>
      </c>
    </row>
    <row r="5" spans="1:18" x14ac:dyDescent="0.2">
      <c r="A5" s="4">
        <v>4</v>
      </c>
      <c r="B5" s="4">
        <v>1403</v>
      </c>
      <c r="C5" s="4" t="s">
        <v>3</v>
      </c>
      <c r="D5" s="4" t="s">
        <v>44</v>
      </c>
      <c r="E5" s="4" t="s">
        <v>45</v>
      </c>
      <c r="F5" s="5" t="s">
        <v>46</v>
      </c>
      <c r="G5" s="4" t="s">
        <v>47</v>
      </c>
      <c r="H5" s="4" t="s">
        <v>48</v>
      </c>
      <c r="I5" s="5">
        <v>2277502500</v>
      </c>
      <c r="J5" s="5" t="str">
        <f>HYPERLINK(CONCATENATE("https://cdb.mporg.ir/ContractViewIndex?ctrId=+pE52veAmUvfPU1hroN18W0jORw5ei35GU0QTr7IMqGWUO/5LXIzwA=="),"لینک ")</f>
        <v xml:space="preserve">لینک </v>
      </c>
    </row>
    <row r="6" spans="1:18" x14ac:dyDescent="0.2">
      <c r="A6" s="4">
        <v>5</v>
      </c>
      <c r="B6" s="4">
        <v>1403</v>
      </c>
      <c r="C6" s="4" t="s">
        <v>3</v>
      </c>
      <c r="D6" s="4" t="s">
        <v>49</v>
      </c>
      <c r="E6" s="4" t="s">
        <v>50</v>
      </c>
      <c r="F6" s="5" t="s">
        <v>51</v>
      </c>
      <c r="G6" s="4" t="s">
        <v>47</v>
      </c>
      <c r="H6" s="4" t="s">
        <v>52</v>
      </c>
      <c r="I6" s="5">
        <v>14500000000</v>
      </c>
      <c r="J6" s="5" t="str">
        <f>HYPERLINK(CONCATENATE("https://cdb.mporg.ir/ContractViewIndex?ctrId=1jx8IDZQXTmW5IdYBSENopbIU3nu8rMz7DS3Noe3meWpAYACaVuS1Q=="),"لینک ")</f>
        <v xml:space="preserve">لینک </v>
      </c>
    </row>
    <row r="7" spans="1:18" x14ac:dyDescent="0.2">
      <c r="A7" s="4">
        <v>6</v>
      </c>
      <c r="B7" s="4">
        <v>1403</v>
      </c>
      <c r="C7" s="4" t="s">
        <v>3</v>
      </c>
      <c r="D7" s="4" t="s">
        <v>53</v>
      </c>
      <c r="E7" s="4" t="s">
        <v>54</v>
      </c>
      <c r="F7" s="5" t="s">
        <v>55</v>
      </c>
      <c r="G7" s="4" t="s">
        <v>56</v>
      </c>
      <c r="H7" s="4" t="s">
        <v>57</v>
      </c>
      <c r="I7" s="5">
        <v>2437000000</v>
      </c>
      <c r="J7" s="5" t="str">
        <f>HYPERLINK(CONCATENATE("https://cdb.mporg.ir/ContractViewIndex?ctrId=i1YdFCG72iB+n268Pgn21zVjuvF3gC0c9dxuDMMBz1Aky936Vs02dA=="),"لینک ")</f>
        <v xml:space="preserve">لینک </v>
      </c>
    </row>
    <row r="8" spans="1:18" x14ac:dyDescent="0.2">
      <c r="A8" s="4">
        <v>7</v>
      </c>
      <c r="B8" s="4">
        <v>1403</v>
      </c>
      <c r="C8" s="4" t="s">
        <v>3</v>
      </c>
      <c r="D8" s="4" t="s">
        <v>58</v>
      </c>
      <c r="E8" s="4" t="s">
        <v>59</v>
      </c>
      <c r="F8" s="5" t="s">
        <v>60</v>
      </c>
      <c r="G8" s="4" t="s">
        <v>34</v>
      </c>
      <c r="H8" s="4" t="s">
        <v>61</v>
      </c>
      <c r="I8" s="5">
        <v>354942090566</v>
      </c>
      <c r="J8" s="5" t="str">
        <f>HYPERLINK(CONCATENATE("https://cdb.mporg.ir/ContractViewIndex?ctrId=/b3muyasnLOG0DDL7qBG7RU/AlW0JEyCVSgVOmS797pQRv1jD0887Q=="),"لینک ")</f>
        <v xml:space="preserve">لینک </v>
      </c>
    </row>
    <row r="9" spans="1:18" x14ac:dyDescent="0.2">
      <c r="A9" s="4">
        <v>8</v>
      </c>
      <c r="B9" s="4">
        <v>1403</v>
      </c>
      <c r="C9" s="4" t="s">
        <v>3</v>
      </c>
      <c r="D9" s="4" t="s">
        <v>62</v>
      </c>
      <c r="E9" s="4" t="s">
        <v>63</v>
      </c>
      <c r="F9" s="5" t="s">
        <v>64</v>
      </c>
      <c r="G9" s="4" t="s">
        <v>34</v>
      </c>
      <c r="H9" s="4" t="s">
        <v>61</v>
      </c>
      <c r="I9" s="5">
        <v>167859093845</v>
      </c>
      <c r="J9" s="5" t="str">
        <f>HYPERLINK(CONCATENATE("https://cdb.mporg.ir/ContractViewIndex?ctrId=hFP8kf8TjXrWyKMSuS8D3Vm/8yYqzO96UaY0wPwJGdpcD+AX7gKgvw=="),"لینک ")</f>
        <v xml:space="preserve">لینک </v>
      </c>
    </row>
    <row r="10" spans="1:18" x14ac:dyDescent="0.2">
      <c r="A10" s="4">
        <v>9</v>
      </c>
      <c r="B10" s="4">
        <v>1403</v>
      </c>
      <c r="C10" s="4" t="s">
        <v>3</v>
      </c>
      <c r="D10" s="4" t="s">
        <v>65</v>
      </c>
      <c r="E10" s="4" t="s">
        <v>66</v>
      </c>
      <c r="F10" s="5" t="s">
        <v>67</v>
      </c>
      <c r="G10" s="4" t="s">
        <v>34</v>
      </c>
      <c r="H10" s="4" t="s">
        <v>68</v>
      </c>
      <c r="I10" s="5">
        <v>2463729020916</v>
      </c>
      <c r="J10" s="5" t="str">
        <f>HYPERLINK(CONCATENATE("https://cdb.mporg.ir/ContractViewIndex?ctrId=DrfsBq9CIha+Ll+XGKMQgvEbLM9DmbWDg8hJ+t10hS1FIjc4l3VPyA=="),"لینک ")</f>
        <v xml:space="preserve">لینک </v>
      </c>
    </row>
    <row r="11" spans="1:18" x14ac:dyDescent="0.2">
      <c r="A11" s="4">
        <v>10</v>
      </c>
      <c r="B11" s="4">
        <v>1403</v>
      </c>
      <c r="C11" s="4" t="s">
        <v>3</v>
      </c>
      <c r="D11" s="4" t="s">
        <v>69</v>
      </c>
      <c r="E11" s="4" t="s">
        <v>70</v>
      </c>
      <c r="F11" s="5" t="s">
        <v>71</v>
      </c>
      <c r="G11" s="4" t="s">
        <v>72</v>
      </c>
      <c r="H11" s="4" t="s">
        <v>73</v>
      </c>
      <c r="I11" s="5">
        <v>2500000000</v>
      </c>
      <c r="J11" s="5" t="str">
        <f>HYPERLINK(CONCATENATE("https://cdb.mporg.ir/ContractViewIndex?ctrId=+3xAqtzaXSuQFkQ87sSUAVkt/UtAR4dW6CRugQ862zYWiHq1tj6NGg=="),"لینک ")</f>
        <v xml:space="preserve">لینک </v>
      </c>
    </row>
    <row r="12" spans="1:18" x14ac:dyDescent="0.2">
      <c r="A12" s="4">
        <v>11</v>
      </c>
      <c r="B12" s="4">
        <v>1403</v>
      </c>
      <c r="C12" s="4" t="s">
        <v>3</v>
      </c>
      <c r="D12" s="4" t="s">
        <v>74</v>
      </c>
      <c r="E12" s="4" t="s">
        <v>70</v>
      </c>
      <c r="F12" s="5" t="s">
        <v>75</v>
      </c>
      <c r="G12" s="4" t="s">
        <v>56</v>
      </c>
      <c r="H12" s="4" t="s">
        <v>76</v>
      </c>
      <c r="I12" s="5">
        <v>7450000000</v>
      </c>
      <c r="J12" s="5" t="str">
        <f>HYPERLINK(CONCATENATE("https://cdb.mporg.ir/ContractViewIndex?ctrId=pUh02uzEto8KVo08rH/quXabeyREZsQlRvkYnyIBzYkfrDi2fjrQWQ=="),"لینک ")</f>
        <v xml:space="preserve">لینک </v>
      </c>
      <c r="R12" s="3"/>
    </row>
    <row r="13" spans="1:18" x14ac:dyDescent="0.2">
      <c r="A13" s="4">
        <v>12</v>
      </c>
      <c r="B13" s="4">
        <v>1403</v>
      </c>
      <c r="C13" s="4" t="s">
        <v>3</v>
      </c>
      <c r="D13" s="4" t="s">
        <v>77</v>
      </c>
      <c r="E13" s="4" t="s">
        <v>78</v>
      </c>
      <c r="F13" s="5" t="s">
        <v>79</v>
      </c>
      <c r="G13" s="4" t="s">
        <v>72</v>
      </c>
      <c r="H13" s="4" t="s">
        <v>76</v>
      </c>
      <c r="I13" s="5">
        <v>13917750000</v>
      </c>
      <c r="J13" s="5" t="str">
        <f>HYPERLINK(CONCATENATE("https://cdb.mporg.ir/ContractViewIndex?ctrId=j3EPqSaR0Twxks9I6qDKo2HanxNypXUhfH8XtsfxxNDgIqJxA18tig=="),"لینک ")</f>
        <v xml:space="preserve">لینک </v>
      </c>
    </row>
    <row r="14" spans="1:18" x14ac:dyDescent="0.2">
      <c r="A14" s="4">
        <v>13</v>
      </c>
      <c r="B14" s="4">
        <v>1403</v>
      </c>
      <c r="C14" s="4" t="s">
        <v>3</v>
      </c>
      <c r="D14" s="4" t="s">
        <v>20</v>
      </c>
      <c r="E14" s="4" t="s">
        <v>80</v>
      </c>
      <c r="F14" s="5" t="s">
        <v>81</v>
      </c>
      <c r="G14" s="4" t="s">
        <v>76</v>
      </c>
      <c r="H14" s="4" t="s">
        <v>82</v>
      </c>
      <c r="I14" s="5">
        <v>3500000000</v>
      </c>
      <c r="J14" s="5" t="str">
        <f>HYPERLINK(CONCATENATE("https://cdb.mporg.ir/ContractViewIndex?ctrId=JfZinPIfMIpYad6ocDiUnqDFDch2rCAPQLyUou18MHuDQRwBGOD51A=="),"لینک ")</f>
        <v xml:space="preserve">لینک </v>
      </c>
    </row>
    <row r="15" spans="1:18" x14ac:dyDescent="0.2">
      <c r="A15" s="4">
        <v>14</v>
      </c>
      <c r="B15" s="4">
        <v>1403</v>
      </c>
      <c r="C15" s="4" t="s">
        <v>3</v>
      </c>
      <c r="D15" s="4" t="s">
        <v>83</v>
      </c>
      <c r="E15" s="4" t="s">
        <v>50</v>
      </c>
      <c r="F15" s="5" t="s">
        <v>84</v>
      </c>
      <c r="G15" s="4" t="s">
        <v>72</v>
      </c>
      <c r="H15" s="4" t="s">
        <v>85</v>
      </c>
      <c r="I15" s="5">
        <v>2500000000</v>
      </c>
      <c r="J15" s="5" t="str">
        <f>HYPERLINK(CONCATENATE("https://cdb.mporg.ir/ContractViewIndex?ctrId=3jYcQZVsSfkDdeha8WTC9kyXug63dDCGQ5iMvGGnyk73fmjuAESmXg=="),"لینک ")</f>
        <v xml:space="preserve">لینک </v>
      </c>
    </row>
    <row r="16" spans="1:18" x14ac:dyDescent="0.2">
      <c r="A16" s="4">
        <v>15</v>
      </c>
      <c r="B16" s="4">
        <v>1403</v>
      </c>
      <c r="C16" s="4" t="s">
        <v>3</v>
      </c>
      <c r="D16" s="4" t="s">
        <v>86</v>
      </c>
      <c r="E16" s="4" t="s">
        <v>87</v>
      </c>
      <c r="F16" s="5" t="s">
        <v>88</v>
      </c>
      <c r="G16" s="4" t="s">
        <v>47</v>
      </c>
      <c r="H16" s="4" t="s">
        <v>89</v>
      </c>
      <c r="I16" s="5">
        <v>2822750000</v>
      </c>
      <c r="J16" s="5" t="str">
        <f>HYPERLINK(CONCATENATE("https://cdb.mporg.ir/ContractViewIndex?ctrId=VuiMEvrTDM3s9BJFD2YH8T2b680yiDJ5ULC7SfVPsbaK/iSRcB7mkw=="),"لینک ")</f>
        <v xml:space="preserve">لینک </v>
      </c>
    </row>
    <row r="17" spans="1:10" x14ac:dyDescent="0.2">
      <c r="A17" s="4">
        <v>16</v>
      </c>
      <c r="B17" s="4">
        <v>1403</v>
      </c>
      <c r="C17" s="4" t="s">
        <v>3</v>
      </c>
      <c r="D17" s="4" t="s">
        <v>90</v>
      </c>
      <c r="E17" s="4" t="s">
        <v>91</v>
      </c>
      <c r="F17" s="5" t="s">
        <v>92</v>
      </c>
      <c r="G17" s="4" t="s">
        <v>93</v>
      </c>
      <c r="H17" s="4" t="s">
        <v>94</v>
      </c>
      <c r="I17" s="5">
        <v>4129520595660</v>
      </c>
      <c r="J17" s="5" t="str">
        <f>HYPERLINK(CONCATENATE("https://cdb.mporg.ir/ContractViewIndex?ctrId=dr890tB5e66M5Gu8uKjOXqeQwMsciZh1u9pA/kU+XSR1doP4LqbKdw=="),"لینک ")</f>
        <v xml:space="preserve">لینک </v>
      </c>
    </row>
    <row r="18" spans="1:10" x14ac:dyDescent="0.2">
      <c r="A18" s="4">
        <v>17</v>
      </c>
      <c r="B18" s="4">
        <v>1403</v>
      </c>
      <c r="C18" s="4" t="s">
        <v>3</v>
      </c>
      <c r="D18" s="4" t="s">
        <v>13</v>
      </c>
      <c r="E18" s="4" t="s">
        <v>95</v>
      </c>
      <c r="F18" s="5" t="s">
        <v>96</v>
      </c>
      <c r="G18" s="4" t="s">
        <v>97</v>
      </c>
      <c r="H18" s="4" t="s">
        <v>98</v>
      </c>
      <c r="I18" s="5">
        <v>413770892881</v>
      </c>
      <c r="J18" s="5" t="str">
        <f>HYPERLINK(CONCATENATE("https://cdb.mporg.ir/ContractViewIndex?ctrId=l5p2wJ9hZytUpcMeKM1X5QoxKxU4LsLDdsuxOO7LvhRq8Y3NBHZA9A=="),"لینک ")</f>
        <v xml:space="preserve">لینک </v>
      </c>
    </row>
    <row r="19" spans="1:10" x14ac:dyDescent="0.2">
      <c r="A19" s="4">
        <v>18</v>
      </c>
      <c r="B19" s="4">
        <v>1403</v>
      </c>
      <c r="C19" s="4" t="s">
        <v>3</v>
      </c>
      <c r="D19" s="4" t="s">
        <v>99</v>
      </c>
      <c r="E19" s="4" t="s">
        <v>100</v>
      </c>
      <c r="F19" s="5" t="s">
        <v>101</v>
      </c>
      <c r="G19" s="4" t="s">
        <v>102</v>
      </c>
      <c r="H19" s="4" t="s">
        <v>103</v>
      </c>
      <c r="I19" s="5">
        <v>14400000000</v>
      </c>
      <c r="J19" s="5" t="str">
        <f>HYPERLINK(CONCATENATE("https://cdb.mporg.ir/ContractViewIndex?ctrId=cGlXuGMAbfR60vZHr1FKE1M9a1E+IgdH9rBXTbz0+BkBGO4lUJ7HwQ=="),"لینک ")</f>
        <v xml:space="preserve">لینک </v>
      </c>
    </row>
    <row r="20" spans="1:10" x14ac:dyDescent="0.2">
      <c r="A20" s="4">
        <v>19</v>
      </c>
      <c r="B20" s="4">
        <v>1403</v>
      </c>
      <c r="C20" s="4" t="s">
        <v>3</v>
      </c>
      <c r="D20" s="4" t="s">
        <v>15</v>
      </c>
      <c r="E20" s="4" t="s">
        <v>104</v>
      </c>
      <c r="F20" s="5" t="s">
        <v>105</v>
      </c>
      <c r="G20" s="4" t="s">
        <v>97</v>
      </c>
      <c r="H20" s="4" t="s">
        <v>106</v>
      </c>
      <c r="I20" s="5">
        <v>3840000000</v>
      </c>
      <c r="J20" s="5" t="str">
        <f>HYPERLINK(CONCATENATE("https://cdb.mporg.ir/ContractViewIndex?ctrId=Nxn8qugrEwHNsHHrrEE2vyQ9fm7buaYRk+WejPJ+yp2mnvKiWUfZCw=="),"لینک ")</f>
        <v xml:space="preserve">لینک </v>
      </c>
    </row>
    <row r="21" spans="1:10" x14ac:dyDescent="0.2">
      <c r="A21" s="4">
        <v>20</v>
      </c>
      <c r="B21" s="4">
        <v>1403</v>
      </c>
      <c r="C21" s="4" t="s">
        <v>3</v>
      </c>
      <c r="D21" s="4" t="s">
        <v>107</v>
      </c>
      <c r="E21" s="4" t="s">
        <v>21</v>
      </c>
      <c r="F21" s="5" t="s">
        <v>108</v>
      </c>
      <c r="G21" s="4" t="s">
        <v>109</v>
      </c>
      <c r="H21" s="4" t="s">
        <v>26</v>
      </c>
      <c r="I21" s="5">
        <v>13955000000</v>
      </c>
      <c r="J21" s="5" t="str">
        <f>HYPERLINK(CONCATENATE("https://cdb.mporg.ir/ContractViewIndex?ctrId=q9l6GLVXbVwHp+FxHUmogdMbNkXLirJ18jmr0c8ZpMVUb3hjnxlRDA=="),"لینک ")</f>
        <v xml:space="preserve">لینک </v>
      </c>
    </row>
    <row r="22" spans="1:10" x14ac:dyDescent="0.2">
      <c r="A22" s="4">
        <v>21</v>
      </c>
      <c r="B22" s="4">
        <v>1403</v>
      </c>
      <c r="C22" s="4" t="s">
        <v>3</v>
      </c>
      <c r="D22" s="4" t="s">
        <v>110</v>
      </c>
      <c r="E22" s="4" t="s">
        <v>111</v>
      </c>
      <c r="F22" s="5" t="s">
        <v>112</v>
      </c>
      <c r="G22" s="4" t="s">
        <v>93</v>
      </c>
      <c r="H22" s="4" t="s">
        <v>113</v>
      </c>
      <c r="I22" s="5">
        <v>8800000000</v>
      </c>
      <c r="J22" s="5" t="str">
        <f>HYPERLINK(CONCATENATE("https://cdb.mporg.ir/ContractViewIndex?ctrId=PVkQjQeYDtAiyAQlQmFmxA7so2AozbsqnwLg5g+nxiAMV+luHuCV9A=="),"لینک ")</f>
        <v xml:space="preserve">لینک </v>
      </c>
    </row>
    <row r="23" spans="1:10" x14ac:dyDescent="0.2">
      <c r="A23" s="4">
        <v>22</v>
      </c>
      <c r="B23" s="4">
        <v>1403</v>
      </c>
      <c r="C23" s="4" t="s">
        <v>3</v>
      </c>
      <c r="D23" s="4" t="s">
        <v>114</v>
      </c>
      <c r="E23" s="4" t="s">
        <v>115</v>
      </c>
      <c r="F23" s="5" t="s">
        <v>116</v>
      </c>
      <c r="G23" s="4" t="s">
        <v>93</v>
      </c>
      <c r="H23" s="4" t="s">
        <v>117</v>
      </c>
      <c r="I23" s="5">
        <v>90542078396</v>
      </c>
      <c r="J23" s="5" t="str">
        <f>HYPERLINK(CONCATENATE("https://cdb.mporg.ir/ContractViewIndex?ctrId=/DB3WWHDABz0zYSg4axgaFadWuzLYY66TejPrd41UEBXtP/Q7r7yaw=="),"لینک ")</f>
        <v xml:space="preserve">لینک </v>
      </c>
    </row>
    <row r="24" spans="1:10" x14ac:dyDescent="0.2">
      <c r="A24" s="4">
        <v>23</v>
      </c>
      <c r="B24" s="4">
        <v>1403</v>
      </c>
      <c r="C24" s="4" t="s">
        <v>3</v>
      </c>
      <c r="D24" s="4" t="s">
        <v>118</v>
      </c>
      <c r="E24" s="4" t="s">
        <v>119</v>
      </c>
      <c r="F24" s="5" t="s">
        <v>120</v>
      </c>
      <c r="G24" s="4" t="s">
        <v>121</v>
      </c>
      <c r="H24" s="4" t="s">
        <v>122</v>
      </c>
      <c r="I24" s="5">
        <v>3350000000</v>
      </c>
      <c r="J24" s="5" t="str">
        <f>HYPERLINK(CONCATENATE("https://cdb.mporg.ir/ContractViewIndex?ctrId=e3mI2pentH5bqh8LGS3udUBzGvdJNktNg3lLxeIBJwqtIw9mgCKooQ=="),"لینک ")</f>
        <v xml:space="preserve">لینک </v>
      </c>
    </row>
    <row r="25" spans="1:10" x14ac:dyDescent="0.2">
      <c r="A25" s="4">
        <v>24</v>
      </c>
      <c r="B25" s="4">
        <v>1403</v>
      </c>
      <c r="C25" s="4" t="s">
        <v>3</v>
      </c>
      <c r="D25" s="4" t="s">
        <v>123</v>
      </c>
      <c r="E25" s="4" t="s">
        <v>54</v>
      </c>
      <c r="F25" s="5" t="s">
        <v>124</v>
      </c>
      <c r="G25" s="4" t="s">
        <v>125</v>
      </c>
      <c r="H25" s="4" t="s">
        <v>126</v>
      </c>
      <c r="I25" s="5">
        <v>4290000000</v>
      </c>
      <c r="J25" s="5" t="str">
        <f>HYPERLINK(CONCATENATE("https://cdb.mporg.ir/ContractViewIndex?ctrId=WuuL2jTaqOpIjVo++XHW5rvpbKsjmWtGcS/LMo4Q5ClOcrPGt+hemA=="),"لینک ")</f>
        <v xml:space="preserve">لینک </v>
      </c>
    </row>
    <row r="26" spans="1:10" x14ac:dyDescent="0.2">
      <c r="A26" s="4">
        <v>25</v>
      </c>
      <c r="B26" s="4">
        <v>1403</v>
      </c>
      <c r="C26" s="4" t="s">
        <v>3</v>
      </c>
      <c r="D26" s="4" t="s">
        <v>127</v>
      </c>
      <c r="E26" s="4" t="s">
        <v>128</v>
      </c>
      <c r="F26" s="5" t="s">
        <v>129</v>
      </c>
      <c r="G26" s="4" t="s">
        <v>125</v>
      </c>
      <c r="H26" s="4" t="s">
        <v>130</v>
      </c>
      <c r="I26" s="5">
        <v>907451560640</v>
      </c>
      <c r="J26" s="5" t="str">
        <f>HYPERLINK(CONCATENATE("https://cdb.mporg.ir/ContractViewIndex?ctrId=+OPoWacVlP7FuL6J7KqT41yynBdly56PHWmqDWmhMhOfd15SHi856w=="),"لینک ")</f>
        <v xml:space="preserve">لینک </v>
      </c>
    </row>
    <row r="27" spans="1:10" x14ac:dyDescent="0.2">
      <c r="A27" s="4">
        <v>26</v>
      </c>
      <c r="B27" s="4">
        <v>1403</v>
      </c>
      <c r="C27" s="4" t="s">
        <v>3</v>
      </c>
      <c r="D27" s="4" t="s">
        <v>131</v>
      </c>
      <c r="E27" s="4" t="s">
        <v>132</v>
      </c>
      <c r="F27" s="5" t="s">
        <v>133</v>
      </c>
      <c r="G27" s="4" t="s">
        <v>125</v>
      </c>
      <c r="H27" s="4" t="s">
        <v>121</v>
      </c>
      <c r="I27" s="5">
        <v>4469850000</v>
      </c>
      <c r="J27" s="5" t="str">
        <f>HYPERLINK(CONCATENATE("https://cdb.mporg.ir/ContractViewIndex?ctrId=n9CXzfKXwqvpvIcriaPe4pRQvW1qZA10bb3QRqXVP+NeN0ALF+Usig=="),"لینک ")</f>
        <v xml:space="preserve">لینک </v>
      </c>
    </row>
    <row r="28" spans="1:10" x14ac:dyDescent="0.2">
      <c r="A28" s="4">
        <v>27</v>
      </c>
      <c r="B28" s="4">
        <v>1403</v>
      </c>
      <c r="C28" s="4" t="s">
        <v>3</v>
      </c>
      <c r="D28" s="4" t="s">
        <v>134</v>
      </c>
      <c r="E28" s="4" t="s">
        <v>132</v>
      </c>
      <c r="F28" s="5" t="s">
        <v>135</v>
      </c>
      <c r="G28" s="4" t="s">
        <v>125</v>
      </c>
      <c r="H28" s="4" t="s">
        <v>136</v>
      </c>
      <c r="I28" s="5">
        <v>4500002325</v>
      </c>
      <c r="J28" s="5" t="str">
        <f>HYPERLINK(CONCATENATE("https://cdb.mporg.ir/ContractViewIndex?ctrId=iztv+WasEjG0hxJMzfylOY0GYtrA68QwcKR+ZbCcGQ9bt/QNy85SbQ=="),"لینک ")</f>
        <v xml:space="preserve">لینک </v>
      </c>
    </row>
    <row r="29" spans="1:10" x14ac:dyDescent="0.2">
      <c r="A29" s="4">
        <v>28</v>
      </c>
      <c r="B29" s="4">
        <v>1403</v>
      </c>
      <c r="C29" s="4" t="s">
        <v>3</v>
      </c>
      <c r="D29" s="4" t="s">
        <v>137</v>
      </c>
      <c r="E29" s="4" t="s">
        <v>24</v>
      </c>
      <c r="F29" s="5" t="s">
        <v>138</v>
      </c>
      <c r="G29" s="4" t="s">
        <v>139</v>
      </c>
      <c r="H29" s="4" t="s">
        <v>140</v>
      </c>
      <c r="I29" s="5">
        <v>8050000000</v>
      </c>
      <c r="J29" s="5" t="str">
        <f>HYPERLINK(CONCATENATE("https://cdb.mporg.ir/ContractViewIndex?ctrId=KY2OBUgGt9qLoBH+H1tCsW9KauplSSTp9lzsD1Vm91Y6bDBx2eZZCQ=="),"لینک ")</f>
        <v xml:space="preserve">لینک </v>
      </c>
    </row>
    <row r="30" spans="1:10" x14ac:dyDescent="0.2">
      <c r="A30" s="4">
        <v>29</v>
      </c>
      <c r="B30" s="4">
        <v>1403</v>
      </c>
      <c r="C30" s="4" t="s">
        <v>3</v>
      </c>
      <c r="D30" s="4" t="s">
        <v>141</v>
      </c>
      <c r="E30" s="4" t="s">
        <v>142</v>
      </c>
      <c r="F30" s="5" t="s">
        <v>143</v>
      </c>
      <c r="G30" s="4" t="s">
        <v>144</v>
      </c>
      <c r="H30" s="4" t="s">
        <v>145</v>
      </c>
      <c r="I30" s="5">
        <v>5150000000</v>
      </c>
      <c r="J30" s="5" t="str">
        <f>HYPERLINK(CONCATENATE("https://cdb.mporg.ir/ContractViewIndex?ctrId=T3ybBJ77a8gkQSPCt+dYx118ZYZmLydwOcEL2ZFE2wOpdvnWsKoSOg=="),"لینک ")</f>
        <v xml:space="preserve">لینک </v>
      </c>
    </row>
    <row r="31" spans="1:10" x14ac:dyDescent="0.2">
      <c r="A31" s="4">
        <v>30</v>
      </c>
      <c r="B31" s="4">
        <v>1403</v>
      </c>
      <c r="C31" s="4" t="s">
        <v>3</v>
      </c>
      <c r="D31" s="4" t="s">
        <v>146</v>
      </c>
      <c r="E31" s="4" t="s">
        <v>45</v>
      </c>
      <c r="F31" s="5" t="s">
        <v>147</v>
      </c>
      <c r="G31" s="4" t="s">
        <v>125</v>
      </c>
      <c r="H31" s="4" t="s">
        <v>148</v>
      </c>
      <c r="I31" s="5">
        <v>2274000100</v>
      </c>
      <c r="J31" s="5" t="str">
        <f>HYPERLINK(CONCATENATE("https://cdb.mporg.ir/ContractViewIndex?ctrId=J1Y9igCFhfP1joxRDNwETpA6kEz1Ay3NpOtHntm9fDa6OpsI5aWnUA=="),"لینک ")</f>
        <v xml:space="preserve">لینک </v>
      </c>
    </row>
    <row r="32" spans="1:10" x14ac:dyDescent="0.2">
      <c r="A32" s="4">
        <v>31</v>
      </c>
      <c r="B32" s="4">
        <v>1403</v>
      </c>
      <c r="C32" s="4" t="s">
        <v>3</v>
      </c>
      <c r="D32" s="4" t="s">
        <v>149</v>
      </c>
      <c r="E32" s="4" t="s">
        <v>150</v>
      </c>
      <c r="F32" s="5" t="s">
        <v>151</v>
      </c>
      <c r="G32" s="4" t="s">
        <v>152</v>
      </c>
      <c r="H32" s="4" t="s">
        <v>153</v>
      </c>
      <c r="I32" s="5">
        <v>62907080000</v>
      </c>
      <c r="J32" s="5" t="str">
        <f>HYPERLINK(CONCATENATE("https://cdb.mporg.ir/ContractViewIndex?ctrId=n9XvJb3N27sWWrsarC9Uu30DQtybDQAJHk5dmYtLbYsdHWH1wcNP8g=="),"لینک ")</f>
        <v xml:space="preserve">لینک </v>
      </c>
    </row>
    <row r="33" spans="1:10" x14ac:dyDescent="0.2">
      <c r="A33" s="4">
        <v>32</v>
      </c>
      <c r="B33" s="4">
        <v>1403</v>
      </c>
      <c r="C33" s="4" t="s">
        <v>3</v>
      </c>
      <c r="D33" s="4" t="s">
        <v>154</v>
      </c>
      <c r="E33" s="4" t="s">
        <v>155</v>
      </c>
      <c r="F33" s="5" t="s">
        <v>156</v>
      </c>
      <c r="G33" s="4" t="s">
        <v>125</v>
      </c>
      <c r="H33" s="4" t="s">
        <v>157</v>
      </c>
      <c r="I33" s="5">
        <v>163419763000</v>
      </c>
      <c r="J33" s="5" t="str">
        <f>HYPERLINK(CONCATENATE("https://cdb.mporg.ir/ContractViewIndex?ctrId=rMMFM8eKTo+fGx1EMc78uq1fXpJUBjIXq2qQD8y7Z5DuFDQwhe1QLQ=="),"لینک ")</f>
        <v xml:space="preserve">لینک </v>
      </c>
    </row>
    <row r="34" spans="1:10" x14ac:dyDescent="0.2">
      <c r="A34" s="4">
        <v>33</v>
      </c>
      <c r="B34" s="4">
        <v>1403</v>
      </c>
      <c r="C34" s="4" t="s">
        <v>3</v>
      </c>
      <c r="D34" s="4" t="s">
        <v>158</v>
      </c>
      <c r="E34" s="4" t="s">
        <v>17</v>
      </c>
      <c r="F34" s="5" t="s">
        <v>159</v>
      </c>
      <c r="G34" s="4" t="s">
        <v>160</v>
      </c>
      <c r="H34" s="4" t="s">
        <v>161</v>
      </c>
      <c r="I34" s="5">
        <v>4400000000</v>
      </c>
      <c r="J34" s="5" t="str">
        <f>HYPERLINK(CONCATENATE("https://cdb.mporg.ir/ContractViewIndex?ctrId=mFgjoAB5t2m6za2uXCAHmW6G2kPOap1CPfSl+LddeNByPPglVR+vgQ=="),"لینک ")</f>
        <v xml:space="preserve">لینک </v>
      </c>
    </row>
    <row r="35" spans="1:10" x14ac:dyDescent="0.2">
      <c r="A35" s="4">
        <v>34</v>
      </c>
      <c r="B35" s="4">
        <v>1403</v>
      </c>
      <c r="C35" s="4" t="s">
        <v>3</v>
      </c>
      <c r="D35" s="4" t="s">
        <v>162</v>
      </c>
      <c r="E35" s="4" t="s">
        <v>16</v>
      </c>
      <c r="F35" s="5" t="s">
        <v>163</v>
      </c>
      <c r="G35" s="4" t="s">
        <v>164</v>
      </c>
      <c r="H35" s="4" t="s">
        <v>117</v>
      </c>
      <c r="I35" s="5">
        <v>289168603391</v>
      </c>
      <c r="J35" s="5" t="str">
        <f>HYPERLINK(CONCATENATE("https://cdb.mporg.ir/ContractViewIndex?ctrId=4QS0zaFhV73klIq92/Huug34ntScqBu773pM/SMkZezMs7XdE6lw7g=="),"لینک ")</f>
        <v xml:space="preserve">لینک </v>
      </c>
    </row>
    <row r="36" spans="1:10" x14ac:dyDescent="0.2">
      <c r="A36" s="4">
        <v>35</v>
      </c>
      <c r="B36" s="4">
        <v>1403</v>
      </c>
      <c r="C36" s="4" t="s">
        <v>3</v>
      </c>
      <c r="D36" s="4" t="s">
        <v>165</v>
      </c>
      <c r="E36" s="4" t="s">
        <v>166</v>
      </c>
      <c r="F36" s="5" t="s">
        <v>167</v>
      </c>
      <c r="G36" s="4" t="s">
        <v>139</v>
      </c>
      <c r="H36" s="4" t="s">
        <v>168</v>
      </c>
      <c r="I36" s="5">
        <v>225367021293</v>
      </c>
      <c r="J36" s="5" t="str">
        <f>HYPERLINK(CONCATENATE("https://cdb.mporg.ir/ContractViewIndex?ctrId=U6kNhY/ngipnc5ckCiFWI4qQT+FJK/Ni49IA6lUYaX8nsC7j9PY58A=="),"لینک ")</f>
        <v xml:space="preserve">لینک </v>
      </c>
    </row>
    <row r="37" spans="1:10" x14ac:dyDescent="0.2">
      <c r="A37" s="4">
        <v>36</v>
      </c>
      <c r="B37" s="4">
        <v>1403</v>
      </c>
      <c r="C37" s="4" t="s">
        <v>3</v>
      </c>
      <c r="D37" s="4" t="s">
        <v>13</v>
      </c>
      <c r="E37" s="4" t="s">
        <v>14</v>
      </c>
      <c r="F37" s="5" t="s">
        <v>169</v>
      </c>
      <c r="G37" s="4" t="s">
        <v>160</v>
      </c>
      <c r="H37" s="4" t="s">
        <v>164</v>
      </c>
      <c r="I37" s="5">
        <v>242041017869</v>
      </c>
      <c r="J37" s="5" t="str">
        <f>HYPERLINK(CONCATENATE("https://cdb.mporg.ir/ContractViewIndex?ctrId=0zg3wCUwBbWseiX5uS8gfLzCYmWWKzUl1+/pwg3YL5XlGkJ97LI0Lg=="),"لینک ")</f>
        <v xml:space="preserve">لینک </v>
      </c>
    </row>
    <row r="38" spans="1:10" x14ac:dyDescent="0.2">
      <c r="A38" s="4">
        <v>37</v>
      </c>
      <c r="B38" s="4">
        <v>1403</v>
      </c>
      <c r="C38" s="4" t="s">
        <v>3</v>
      </c>
      <c r="D38" s="4" t="s">
        <v>170</v>
      </c>
      <c r="E38" s="4" t="s">
        <v>171</v>
      </c>
      <c r="F38" s="5" t="s">
        <v>172</v>
      </c>
      <c r="G38" s="4" t="s">
        <v>160</v>
      </c>
      <c r="H38" s="4" t="s">
        <v>173</v>
      </c>
      <c r="I38" s="5">
        <v>8700000000</v>
      </c>
      <c r="J38" s="5" t="str">
        <f>HYPERLINK(CONCATENATE("https://cdb.mporg.ir/ContractViewIndex?ctrId=fWXXtqe4OhUMPigjW0lWo7pwPBqDRQkNqqcvQgT6gQfIjzI/8yCdcw=="),"لینک ")</f>
        <v xml:space="preserve">لینک </v>
      </c>
    </row>
    <row r="39" spans="1:10" x14ac:dyDescent="0.2">
      <c r="A39" s="4">
        <v>38</v>
      </c>
      <c r="B39" s="4">
        <v>1403</v>
      </c>
      <c r="C39" s="4" t="s">
        <v>3</v>
      </c>
      <c r="D39" s="4" t="s">
        <v>174</v>
      </c>
      <c r="E39" s="4" t="s">
        <v>175</v>
      </c>
      <c r="F39" s="5" t="s">
        <v>176</v>
      </c>
      <c r="G39" s="4" t="s">
        <v>177</v>
      </c>
      <c r="H39" s="4" t="s">
        <v>178</v>
      </c>
      <c r="I39" s="5">
        <v>2800000000</v>
      </c>
      <c r="J39" s="5" t="str">
        <f>HYPERLINK(CONCATENATE("https://cdb.mporg.ir/ContractViewIndex?ctrId=9h3iKSRlYG0cY3y5DsT9pcveaFUZeB8xTIjK0qYXIGP59dwtOXemnA=="),"لینک ")</f>
        <v xml:space="preserve">لینک </v>
      </c>
    </row>
    <row r="40" spans="1:10" x14ac:dyDescent="0.2">
      <c r="A40" s="4">
        <v>39</v>
      </c>
      <c r="B40" s="4">
        <v>1403</v>
      </c>
      <c r="C40" s="4" t="s">
        <v>3</v>
      </c>
      <c r="D40" s="4" t="s">
        <v>179</v>
      </c>
      <c r="E40" s="4" t="s">
        <v>180</v>
      </c>
      <c r="F40" s="5" t="s">
        <v>181</v>
      </c>
      <c r="G40" s="4" t="s">
        <v>182</v>
      </c>
      <c r="H40" s="4" t="s">
        <v>183</v>
      </c>
      <c r="I40" s="5">
        <v>3367800014</v>
      </c>
      <c r="J40" s="5" t="str">
        <f>HYPERLINK(CONCATENATE("https://cdb.mporg.ir/ContractViewIndex?ctrId=ywGKAYGIDRXgccipZEVahaLiJfZbFz6kfRgkF/pO2O3No08YvZ/JkQ=="),"لینک ")</f>
        <v xml:space="preserve">لینک </v>
      </c>
    </row>
    <row r="41" spans="1:10" x14ac:dyDescent="0.2">
      <c r="A41" s="4">
        <v>40</v>
      </c>
      <c r="B41" s="4">
        <v>1403</v>
      </c>
      <c r="C41" s="4" t="s">
        <v>3</v>
      </c>
      <c r="D41" s="4" t="s">
        <v>184</v>
      </c>
      <c r="E41" s="4" t="s">
        <v>180</v>
      </c>
      <c r="F41" s="5" t="s">
        <v>185</v>
      </c>
      <c r="G41" s="4" t="s">
        <v>186</v>
      </c>
      <c r="H41" s="4" t="s">
        <v>183</v>
      </c>
      <c r="I41" s="5">
        <v>12253000036</v>
      </c>
      <c r="J41" s="5" t="str">
        <f>HYPERLINK(CONCATENATE("https://cdb.mporg.ir/ContractViewIndex?ctrId=Aia8/xBbQY+39Usz6uBuHIVVGJHRdHvZHuZpdyioN6+XvniJkQCFMg=="),"لینک ")</f>
        <v xml:space="preserve">لینک </v>
      </c>
    </row>
    <row r="42" spans="1:10" x14ac:dyDescent="0.2">
      <c r="A42" s="4">
        <v>41</v>
      </c>
      <c r="B42" s="4">
        <v>1403</v>
      </c>
      <c r="C42" s="4" t="s">
        <v>3</v>
      </c>
      <c r="D42" s="4" t="s">
        <v>187</v>
      </c>
      <c r="E42" s="4" t="s">
        <v>24</v>
      </c>
      <c r="F42" s="5" t="s">
        <v>188</v>
      </c>
      <c r="G42" s="4" t="s">
        <v>189</v>
      </c>
      <c r="H42" s="4" t="s">
        <v>190</v>
      </c>
      <c r="I42" s="5">
        <v>12400000000</v>
      </c>
      <c r="J42" s="5" t="str">
        <f>HYPERLINK(CONCATENATE("https://cdb.mporg.ir/ContractViewIndex?ctrId=YR4ak1kiKp26dsF2OmVDPYaUyQGuuJNqXKRZ9+6dJLyX2zwGTWsG2Q=="),"لینک ")</f>
        <v xml:space="preserve">لینک </v>
      </c>
    </row>
    <row r="43" spans="1:10" x14ac:dyDescent="0.2">
      <c r="A43" s="4">
        <v>42</v>
      </c>
      <c r="B43" s="4">
        <v>1403</v>
      </c>
      <c r="C43" s="4" t="s">
        <v>3</v>
      </c>
      <c r="D43" s="4" t="s">
        <v>191</v>
      </c>
      <c r="E43" s="4" t="s">
        <v>192</v>
      </c>
      <c r="F43" s="5" t="s">
        <v>193</v>
      </c>
      <c r="G43" s="4" t="s">
        <v>18</v>
      </c>
      <c r="H43" s="4" t="s">
        <v>194</v>
      </c>
      <c r="I43" s="5">
        <v>207722000000</v>
      </c>
      <c r="J43" s="5" t="str">
        <f>HYPERLINK(CONCATENATE("https://cdb.mporg.ir/ContractViewIndex?ctrId=ROO3vBzl2ET+SrT2vfy5NoB1BoQRkluPOYWTn9TN+xguQBWwUTRWtg=="),"لینک ")</f>
        <v xml:space="preserve">لینک </v>
      </c>
    </row>
    <row r="44" spans="1:10" x14ac:dyDescent="0.2">
      <c r="A44" s="4">
        <v>43</v>
      </c>
      <c r="B44" s="4">
        <v>1403</v>
      </c>
      <c r="C44" s="4" t="s">
        <v>3</v>
      </c>
      <c r="D44" s="4" t="s">
        <v>195</v>
      </c>
      <c r="E44" s="4" t="s">
        <v>196</v>
      </c>
      <c r="F44" s="5" t="s">
        <v>197</v>
      </c>
      <c r="G44" s="4" t="s">
        <v>198</v>
      </c>
      <c r="H44" s="4" t="s">
        <v>183</v>
      </c>
      <c r="I44" s="5">
        <v>2670000000</v>
      </c>
      <c r="J44" s="5" t="str">
        <f>HYPERLINK(CONCATENATE("https://cdb.mporg.ir/ContractViewIndex?ctrId=svhVnYyb95613b5MgS5iH8PsE86Ro6gBZAHCTcWmZILbIwHJkRL4IA=="),"لینک ")</f>
        <v xml:space="preserve">لینک </v>
      </c>
    </row>
    <row r="45" spans="1:10" x14ac:dyDescent="0.2">
      <c r="A45" s="4">
        <v>44</v>
      </c>
      <c r="B45" s="4">
        <v>1403</v>
      </c>
      <c r="C45" s="4" t="s">
        <v>3</v>
      </c>
      <c r="D45" s="4" t="s">
        <v>199</v>
      </c>
      <c r="E45" s="4" t="s">
        <v>78</v>
      </c>
      <c r="F45" s="5" t="s">
        <v>200</v>
      </c>
      <c r="G45" s="4" t="s">
        <v>125</v>
      </c>
      <c r="H45" s="4" t="s">
        <v>182</v>
      </c>
      <c r="I45" s="5">
        <v>12959900000</v>
      </c>
      <c r="J45" s="5" t="str">
        <f>HYPERLINK(CONCATENATE("https://cdb.mporg.ir/ContractViewIndex?ctrId=w6K+o690yZgxszVYUt/ac3atupDfrReO+aOIo2y3yONO0wsh8DKHlQ=="),"لینک ")</f>
        <v xml:space="preserve">لینک </v>
      </c>
    </row>
    <row r="46" spans="1:10" x14ac:dyDescent="0.2">
      <c r="A46" s="4">
        <v>45</v>
      </c>
      <c r="B46" s="4">
        <v>1403</v>
      </c>
      <c r="C46" s="4" t="s">
        <v>3</v>
      </c>
      <c r="D46" s="4" t="s">
        <v>201</v>
      </c>
      <c r="E46" s="4" t="s">
        <v>180</v>
      </c>
      <c r="F46" s="5" t="s">
        <v>202</v>
      </c>
      <c r="G46" s="4" t="s">
        <v>139</v>
      </c>
      <c r="H46" s="4" t="s">
        <v>203</v>
      </c>
      <c r="I46" s="5">
        <v>4362000000</v>
      </c>
      <c r="J46" s="5" t="str">
        <f>HYPERLINK(CONCATENATE("https://cdb.mporg.ir/ContractViewIndex?ctrId=5OAhLqQ4bkkjh8ru8RdDs02AZbsUspGTBnEGiGC8juH60wjnQVCpNQ=="),"لینک ")</f>
        <v xml:space="preserve">لینک </v>
      </c>
    </row>
    <row r="47" spans="1:10" x14ac:dyDescent="0.2">
      <c r="A47" s="4">
        <v>46</v>
      </c>
      <c r="B47" s="4">
        <v>1403</v>
      </c>
      <c r="C47" s="4" t="s">
        <v>3</v>
      </c>
      <c r="D47" s="4" t="s">
        <v>204</v>
      </c>
      <c r="E47" s="4" t="s">
        <v>205</v>
      </c>
      <c r="F47" s="5" t="s">
        <v>206</v>
      </c>
      <c r="G47" s="4" t="s">
        <v>160</v>
      </c>
      <c r="H47" s="4" t="s">
        <v>207</v>
      </c>
      <c r="I47" s="5">
        <v>14482440000</v>
      </c>
      <c r="J47" s="5" t="str">
        <f>HYPERLINK(CONCATENATE("https://cdb.mporg.ir/ContractViewIndex?ctrId=/cYuogDVjsffhkm5JUD0KyJkyFciagbRJCJHdgUkmBJK9g0v+erXRA=="),"لینک ")</f>
        <v xml:space="preserve">لینک </v>
      </c>
    </row>
    <row r="48" spans="1:10" x14ac:dyDescent="0.2">
      <c r="A48" s="4">
        <v>47</v>
      </c>
      <c r="B48" s="4">
        <v>1403</v>
      </c>
      <c r="C48" s="4" t="s">
        <v>3</v>
      </c>
      <c r="D48" s="4" t="s">
        <v>208</v>
      </c>
      <c r="E48" s="4" t="s">
        <v>4</v>
      </c>
      <c r="F48" s="5" t="s">
        <v>209</v>
      </c>
      <c r="G48" s="4" t="s">
        <v>210</v>
      </c>
      <c r="H48" s="4" t="s">
        <v>211</v>
      </c>
      <c r="I48" s="5">
        <v>2689000000000</v>
      </c>
      <c r="J48" s="5" t="str">
        <f>HYPERLINK(CONCATENATE("https://cdb.mporg.ir/ContractViewIndex?ctrId=Ri8VYOiDM4baSmezeR6+YJhp0ggpg1mIBoEn0VvT3ZR+yCg55OHoPA=="),"لینک ")</f>
        <v xml:space="preserve">لینک </v>
      </c>
    </row>
    <row r="49" spans="1:10" x14ac:dyDescent="0.2">
      <c r="A49" s="4">
        <v>48</v>
      </c>
      <c r="B49" s="4">
        <v>1403</v>
      </c>
      <c r="C49" s="4" t="s">
        <v>3</v>
      </c>
      <c r="D49" s="4" t="s">
        <v>212</v>
      </c>
      <c r="E49" s="4" t="s">
        <v>213</v>
      </c>
      <c r="F49" s="5" t="s">
        <v>214</v>
      </c>
      <c r="G49" s="4" t="s">
        <v>160</v>
      </c>
      <c r="H49" s="4" t="s">
        <v>28</v>
      </c>
      <c r="I49" s="5">
        <v>14466000000</v>
      </c>
      <c r="J49" s="5" t="str">
        <f>HYPERLINK(CONCATENATE("https://cdb.mporg.ir/ContractViewIndex?ctrId=h7pRCteQJVPuqSqOuPSBCJZyTTdkBWHOZEY8EaIXKrpYj77gbB1MEg=="),"لینک ")</f>
        <v xml:space="preserve">لینک </v>
      </c>
    </row>
    <row r="50" spans="1:10" x14ac:dyDescent="0.2">
      <c r="A50" s="4">
        <v>49</v>
      </c>
      <c r="B50" s="4">
        <v>1403</v>
      </c>
      <c r="C50" s="4" t="s">
        <v>3</v>
      </c>
      <c r="D50" s="4" t="s">
        <v>215</v>
      </c>
      <c r="E50" s="4" t="s">
        <v>29</v>
      </c>
      <c r="F50" s="5" t="s">
        <v>216</v>
      </c>
      <c r="G50" s="4" t="s">
        <v>217</v>
      </c>
      <c r="H50" s="4" t="s">
        <v>183</v>
      </c>
      <c r="I50" s="5">
        <v>8999900000</v>
      </c>
      <c r="J50" s="5" t="str">
        <f>HYPERLINK(CONCATENATE("https://cdb.mporg.ir/ContractViewIndex?ctrId=OckNAg0sXImwcSHpFHANfY7QNXO2hmy5E/gvSMYVsvrkiTCzil9cAA=="),"لینک ")</f>
        <v xml:space="preserve">لینک </v>
      </c>
    </row>
    <row r="51" spans="1:10" x14ac:dyDescent="0.2">
      <c r="A51" s="4">
        <v>50</v>
      </c>
      <c r="B51" s="4">
        <v>1403</v>
      </c>
      <c r="C51" s="4" t="s">
        <v>3</v>
      </c>
      <c r="D51" s="4" t="s">
        <v>218</v>
      </c>
      <c r="E51" s="4" t="s">
        <v>17</v>
      </c>
      <c r="F51" s="5" t="s">
        <v>219</v>
      </c>
      <c r="G51" s="4" t="s">
        <v>220</v>
      </c>
      <c r="H51" s="4" t="s">
        <v>221</v>
      </c>
      <c r="I51" s="5">
        <v>546283929459</v>
      </c>
      <c r="J51" s="5" t="str">
        <f>HYPERLINK(CONCATENATE("https://cdb.mporg.ir/ContractViewIndex?ctrId=U2Hs9d7tEeer6aMvE4d9N3pgrvl63r1AcxTB3AOX1oVJgv03WNZBDA=="),"لینک ")</f>
        <v xml:space="preserve">لینک </v>
      </c>
    </row>
    <row r="52" spans="1:10" x14ac:dyDescent="0.2">
      <c r="A52" s="4">
        <v>51</v>
      </c>
      <c r="B52" s="4">
        <v>1403</v>
      </c>
      <c r="C52" s="4" t="s">
        <v>3</v>
      </c>
      <c r="D52" s="4" t="s">
        <v>222</v>
      </c>
      <c r="E52" s="4" t="s">
        <v>223</v>
      </c>
      <c r="F52" s="5" t="s">
        <v>224</v>
      </c>
      <c r="G52" s="4" t="s">
        <v>220</v>
      </c>
      <c r="H52" s="4" t="s">
        <v>225</v>
      </c>
      <c r="I52" s="5">
        <v>216314791875</v>
      </c>
      <c r="J52" s="5" t="str">
        <f>HYPERLINK(CONCATENATE("https://cdb.mporg.ir/ContractViewIndex?ctrId=2KZEkF+v4m2JkFV8AiN/qDM8kgTJO8UKXtppIUfW9Djc+t+fWIa0JA=="),"لینک ")</f>
        <v xml:space="preserve">لینک </v>
      </c>
    </row>
    <row r="53" spans="1:10" x14ac:dyDescent="0.2">
      <c r="A53" s="4">
        <v>52</v>
      </c>
      <c r="B53" s="4">
        <v>1403</v>
      </c>
      <c r="C53" s="4" t="s">
        <v>3</v>
      </c>
      <c r="D53" s="4" t="s">
        <v>226</v>
      </c>
      <c r="E53" s="4" t="s">
        <v>227</v>
      </c>
      <c r="F53" s="5" t="s">
        <v>228</v>
      </c>
      <c r="G53" s="4" t="s">
        <v>25</v>
      </c>
      <c r="H53" s="4" t="s">
        <v>160</v>
      </c>
      <c r="I53" s="5">
        <v>43900810600</v>
      </c>
      <c r="J53" s="5" t="str">
        <f>HYPERLINK(CONCATENATE("https://cdb.mporg.ir/ContractViewIndex?ctrId=qbqSghN7eQ7nwEPyA5nCuuo5kgdKeo1pciwqPWbj9DnMirTMhWlBrQ=="),"لینک ")</f>
        <v xml:space="preserve">لینک </v>
      </c>
    </row>
    <row r="54" spans="1:10" x14ac:dyDescent="0.2">
      <c r="A54" s="4">
        <v>53</v>
      </c>
      <c r="B54" s="4">
        <v>1403</v>
      </c>
      <c r="C54" s="4" t="s">
        <v>3</v>
      </c>
      <c r="D54" s="4" t="s">
        <v>229</v>
      </c>
      <c r="E54" s="4" t="s">
        <v>230</v>
      </c>
      <c r="F54" s="5" t="s">
        <v>231</v>
      </c>
      <c r="G54" s="4" t="s">
        <v>232</v>
      </c>
      <c r="H54" s="4" t="s">
        <v>233</v>
      </c>
      <c r="I54" s="5">
        <v>7850000000</v>
      </c>
      <c r="J54" s="5" t="str">
        <f>HYPERLINK(CONCATENATE("https://cdb.mporg.ir/ContractViewIndex?ctrId=b2RMQsuc1yBjx4rMrMzq5Pqqixs3cL1DJrc4uU42vWHrGFaPZeYZDg=="),"لینک ")</f>
        <v xml:space="preserve">لینک </v>
      </c>
    </row>
    <row r="55" spans="1:10" x14ac:dyDescent="0.2">
      <c r="A55" s="4">
        <v>54</v>
      </c>
      <c r="B55" s="4">
        <v>1403</v>
      </c>
      <c r="C55" s="4" t="s">
        <v>3</v>
      </c>
      <c r="D55" s="4" t="s">
        <v>234</v>
      </c>
      <c r="E55" s="4" t="s">
        <v>235</v>
      </c>
      <c r="F55" s="5" t="s">
        <v>236</v>
      </c>
      <c r="G55" s="4" t="s">
        <v>237</v>
      </c>
      <c r="H55" s="4" t="s">
        <v>238</v>
      </c>
      <c r="I55" s="5">
        <v>52682000000</v>
      </c>
      <c r="J55" s="5" t="str">
        <f>HYPERLINK(CONCATENATE("https://cdb.mporg.ir/ContractViewIndex?ctrId=fr8MI7NDK4upGbqA2GTmiJc83BBikpFuGz0g3EuwnbEmLZlzFYj65w=="),"لینک ")</f>
        <v xml:space="preserve">لینک </v>
      </c>
    </row>
    <row r="56" spans="1:10" x14ac:dyDescent="0.2">
      <c r="A56" s="4">
        <v>55</v>
      </c>
      <c r="B56" s="4">
        <v>1403</v>
      </c>
      <c r="C56" s="4" t="s">
        <v>3</v>
      </c>
      <c r="D56" s="4" t="s">
        <v>239</v>
      </c>
      <c r="E56" s="4" t="s">
        <v>19</v>
      </c>
      <c r="F56" s="5" t="s">
        <v>240</v>
      </c>
      <c r="G56" s="4" t="s">
        <v>217</v>
      </c>
      <c r="H56" s="4" t="s">
        <v>241</v>
      </c>
      <c r="I56" s="5">
        <v>11337698935</v>
      </c>
      <c r="J56" s="5" t="str">
        <f>HYPERLINK(CONCATENATE("https://cdb.mporg.ir/ContractViewIndex?ctrId=NlzZpmAAeZcVhbXvLUoSBJsVPU75gqUazj9ppPEiYRAr11x1t021wQ=="),"لینک ")</f>
        <v xml:space="preserve">لینک </v>
      </c>
    </row>
    <row r="57" spans="1:10" x14ac:dyDescent="0.2">
      <c r="A57" s="4">
        <v>56</v>
      </c>
      <c r="B57" s="4">
        <v>1403</v>
      </c>
      <c r="C57" s="4" t="s">
        <v>3</v>
      </c>
      <c r="D57" s="4" t="s">
        <v>242</v>
      </c>
      <c r="E57" s="4" t="s">
        <v>243</v>
      </c>
      <c r="F57" s="5" t="s">
        <v>244</v>
      </c>
      <c r="G57" s="4" t="s">
        <v>220</v>
      </c>
      <c r="H57" s="4" t="s">
        <v>85</v>
      </c>
      <c r="I57" s="5">
        <v>256886700000</v>
      </c>
      <c r="J57" s="5" t="str">
        <f>HYPERLINK(CONCATENATE("https://cdb.mporg.ir/ContractViewIndex?ctrId=TOQSn9kbxuL+OODosuSud0AsynRx2cbFqZfUehXK9QMIRUVRvfD3Kw=="),"لینک ")</f>
        <v xml:space="preserve">لینک </v>
      </c>
    </row>
    <row r="58" spans="1:10" x14ac:dyDescent="0.2">
      <c r="A58" s="4">
        <v>57</v>
      </c>
      <c r="B58" s="4">
        <v>1403</v>
      </c>
      <c r="C58" s="4" t="s">
        <v>3</v>
      </c>
      <c r="D58" s="4" t="s">
        <v>245</v>
      </c>
      <c r="E58" s="4" t="s">
        <v>27</v>
      </c>
      <c r="F58" s="5" t="s">
        <v>246</v>
      </c>
      <c r="G58" s="4" t="s">
        <v>220</v>
      </c>
      <c r="H58" s="4" t="s">
        <v>247</v>
      </c>
      <c r="I58" s="5">
        <v>5993418321</v>
      </c>
      <c r="J58" s="5" t="str">
        <f>HYPERLINK(CONCATENATE("https://cdb.mporg.ir/ContractViewIndex?ctrId=wOiXd1D8BwNNKkfpNHAmGLGS5FoVbcrupXDWfSjsX6oz05FlVNPbGg=="),"لینک ")</f>
        <v xml:space="preserve">لینک </v>
      </c>
    </row>
    <row r="59" spans="1:10" x14ac:dyDescent="0.2">
      <c r="A59" s="4">
        <v>58</v>
      </c>
      <c r="B59" s="4">
        <v>1403</v>
      </c>
      <c r="C59" s="4" t="s">
        <v>3</v>
      </c>
      <c r="D59" s="4" t="s">
        <v>248</v>
      </c>
      <c r="E59" s="4" t="s">
        <v>27</v>
      </c>
      <c r="F59" s="5" t="s">
        <v>249</v>
      </c>
      <c r="G59" s="4" t="s">
        <v>250</v>
      </c>
      <c r="H59" s="4" t="s">
        <v>30</v>
      </c>
      <c r="I59" s="5">
        <v>14496694152</v>
      </c>
      <c r="J59" s="5" t="str">
        <f>HYPERLINK(CONCATENATE("https://cdb.mporg.ir/ContractViewIndex?ctrId=Jz/K+q4F841ymwSVTV0NkYNvsvTD1Bj8tgQaoXdCLaaj0SXW0Q1JlA=="),"لینک ")</f>
        <v xml:space="preserve">لینک </v>
      </c>
    </row>
    <row r="60" spans="1:10" x14ac:dyDescent="0.2">
      <c r="A60" s="4">
        <v>59</v>
      </c>
      <c r="B60" s="4">
        <v>1403</v>
      </c>
      <c r="C60" s="4" t="s">
        <v>3</v>
      </c>
      <c r="D60" s="4" t="s">
        <v>251</v>
      </c>
      <c r="E60" s="4" t="s">
        <v>27</v>
      </c>
      <c r="F60" s="5" t="s">
        <v>252</v>
      </c>
      <c r="G60" s="4" t="s">
        <v>253</v>
      </c>
      <c r="H60" s="4" t="s">
        <v>254</v>
      </c>
      <c r="I60" s="5">
        <v>6367209849</v>
      </c>
      <c r="J60" s="5" t="str">
        <f>HYPERLINK(CONCATENATE("https://cdb.mporg.ir/ContractViewIndex?ctrId=38DLyehtVVytgUL5TEIYaa/yXDytVVcE4QYGp9CI5wF8krJAnLVPrA=="),"لینک ")</f>
        <v xml:space="preserve">لینک </v>
      </c>
    </row>
    <row r="61" spans="1:10" x14ac:dyDescent="0.2">
      <c r="A61" s="4">
        <v>60</v>
      </c>
      <c r="B61" s="4">
        <v>1403</v>
      </c>
      <c r="C61" s="4" t="s">
        <v>3</v>
      </c>
      <c r="D61" s="4" t="s">
        <v>255</v>
      </c>
      <c r="E61" s="4" t="s">
        <v>27</v>
      </c>
      <c r="F61" s="5" t="s">
        <v>256</v>
      </c>
      <c r="G61" s="4" t="s">
        <v>257</v>
      </c>
      <c r="H61" s="4" t="s">
        <v>258</v>
      </c>
      <c r="I61" s="5">
        <v>14496439558</v>
      </c>
      <c r="J61" s="5" t="str">
        <f>HYPERLINK(CONCATENATE("https://cdb.mporg.ir/ContractViewIndex?ctrId=ByyfDtGX3YbcXSr8ngwjhAmkEXwK9NCev6VVU1BjHWkHg5OeMew3kA=="),"لینک ")</f>
        <v xml:space="preserve">لینک </v>
      </c>
    </row>
    <row r="62" spans="1:10" x14ac:dyDescent="0.2">
      <c r="A62" s="4">
        <v>61</v>
      </c>
      <c r="B62" s="4">
        <v>1403</v>
      </c>
      <c r="C62" s="4" t="s">
        <v>3</v>
      </c>
      <c r="D62" s="4" t="s">
        <v>259</v>
      </c>
      <c r="E62" s="4" t="s">
        <v>227</v>
      </c>
      <c r="F62" s="5" t="s">
        <v>260</v>
      </c>
      <c r="G62" s="4" t="s">
        <v>237</v>
      </c>
      <c r="H62" s="4" t="s">
        <v>261</v>
      </c>
      <c r="I62" s="5">
        <v>33247300000</v>
      </c>
      <c r="J62" s="5" t="str">
        <f>HYPERLINK(CONCATENATE("https://cdb.mporg.ir/ContractViewIndex?ctrId=IX36ivARsuUXObb/jDRIfglB/XVdjwWL7EmhGRcik2GVrN0aDqfdCA=="),"لینک ")</f>
        <v xml:space="preserve">لینک </v>
      </c>
    </row>
    <row r="63" spans="1:10" x14ac:dyDescent="0.2">
      <c r="A63" s="4">
        <v>62</v>
      </c>
      <c r="B63" s="4">
        <v>1403</v>
      </c>
      <c r="C63" s="4" t="s">
        <v>3</v>
      </c>
      <c r="D63" s="4" t="s">
        <v>262</v>
      </c>
      <c r="E63" s="4" t="s">
        <v>27</v>
      </c>
      <c r="F63" s="5" t="s">
        <v>263</v>
      </c>
      <c r="G63" s="4" t="s">
        <v>257</v>
      </c>
      <c r="H63" s="4" t="s">
        <v>254</v>
      </c>
      <c r="I63" s="5">
        <v>10697097411</v>
      </c>
      <c r="J63" s="5" t="str">
        <f>HYPERLINK(CONCATENATE("https://cdb.mporg.ir/ContractViewIndex?ctrId=uNS5IId7dtRI+yyohlGXsxJn3aSsxF3mKeO8cc6cis2SLLBPEcZArA=="),"لینک ")</f>
        <v xml:space="preserve">لینک </v>
      </c>
    </row>
    <row r="64" spans="1:10" x14ac:dyDescent="0.2">
      <c r="A64" s="4">
        <v>63</v>
      </c>
      <c r="B64" s="4">
        <v>1403</v>
      </c>
      <c r="C64" s="4" t="s">
        <v>3</v>
      </c>
      <c r="D64" s="4" t="s">
        <v>264</v>
      </c>
      <c r="E64" s="4" t="s">
        <v>265</v>
      </c>
      <c r="F64" s="5" t="s">
        <v>266</v>
      </c>
      <c r="G64" s="4" t="s">
        <v>220</v>
      </c>
      <c r="H64" s="4" t="s">
        <v>267</v>
      </c>
      <c r="I64" s="5">
        <v>4500000000</v>
      </c>
      <c r="J64" s="5" t="str">
        <f>HYPERLINK(CONCATENATE("https://cdb.mporg.ir/ContractViewIndex?ctrId=31lvwBu7c3LUKuJ0Ni5V+64F/+vKeQmW4YMxQqkXLhqGaeIZeeW98g=="),"لینک ")</f>
        <v xml:space="preserve">لینک </v>
      </c>
    </row>
    <row r="65" spans="1:10" x14ac:dyDescent="0.2">
      <c r="A65" s="4">
        <v>64</v>
      </c>
      <c r="B65" s="4">
        <v>1403</v>
      </c>
      <c r="C65" s="4" t="s">
        <v>3</v>
      </c>
      <c r="D65" s="4" t="s">
        <v>268</v>
      </c>
      <c r="E65" s="4" t="s">
        <v>269</v>
      </c>
      <c r="F65" s="5" t="s">
        <v>270</v>
      </c>
      <c r="G65" s="4" t="s">
        <v>271</v>
      </c>
      <c r="H65" s="4" t="s">
        <v>103</v>
      </c>
      <c r="I65" s="5">
        <v>39000000000</v>
      </c>
      <c r="J65" s="5" t="str">
        <f>HYPERLINK(CONCATENATE("https://cdb.mporg.ir/ContractViewIndex?ctrId=jhs1lhle5BH2hBGnhFnuOwpfjkT4kbuWdmMWsyfPPxutpvdtHV51Sg=="),"لینک ")</f>
        <v xml:space="preserve">لینک </v>
      </c>
    </row>
    <row r="66" spans="1:10" x14ac:dyDescent="0.2">
      <c r="A66" s="4">
        <v>65</v>
      </c>
      <c r="B66" s="4">
        <v>1403</v>
      </c>
      <c r="C66" s="4" t="s">
        <v>3</v>
      </c>
      <c r="D66" s="4" t="s">
        <v>272</v>
      </c>
      <c r="E66" s="4" t="s">
        <v>273</v>
      </c>
      <c r="F66" s="5" t="s">
        <v>274</v>
      </c>
      <c r="G66" s="4" t="s">
        <v>139</v>
      </c>
      <c r="H66" s="4" t="s">
        <v>275</v>
      </c>
      <c r="I66" s="5">
        <v>64452160000</v>
      </c>
      <c r="J66" s="5" t="str">
        <f>HYPERLINK(CONCATENATE("https://cdb.mporg.ir/ContractViewIndex?ctrId=Ugd5jKvANiX/BLK0uvqKkm4NxKnbVMsRD6gI0spsTkBeq2lnDmfSQw=="),"لینک ")</f>
        <v xml:space="preserve">لینک </v>
      </c>
    </row>
    <row r="67" spans="1:10" x14ac:dyDescent="0.2">
      <c r="A67" s="4">
        <v>66</v>
      </c>
      <c r="B67" s="4">
        <v>1403</v>
      </c>
      <c r="C67" s="4" t="s">
        <v>3</v>
      </c>
      <c r="D67" s="4" t="s">
        <v>276</v>
      </c>
      <c r="E67" s="4" t="s">
        <v>277</v>
      </c>
      <c r="F67" s="5" t="s">
        <v>278</v>
      </c>
      <c r="G67" s="4" t="s">
        <v>220</v>
      </c>
      <c r="H67" s="4" t="s">
        <v>279</v>
      </c>
      <c r="I67" s="5">
        <v>2170000000</v>
      </c>
      <c r="J67" s="5" t="str">
        <f>HYPERLINK(CONCATENATE("https://cdb.mporg.ir/ContractViewIndex?ctrId=8HpqtPO/+FnQJm3lLPsovyrjpeoV2Bne0NrDcxIk7Z3ijcEgWE9+ew=="),"لینک ")</f>
        <v xml:space="preserve">لینک </v>
      </c>
    </row>
    <row r="68" spans="1:10" x14ac:dyDescent="0.2">
      <c r="A68" s="4">
        <v>67</v>
      </c>
      <c r="B68" s="4">
        <v>1403</v>
      </c>
      <c r="C68" s="4" t="s">
        <v>3</v>
      </c>
      <c r="D68" s="4" t="s">
        <v>280</v>
      </c>
      <c r="E68" s="4" t="s">
        <v>281</v>
      </c>
      <c r="F68" s="5" t="s">
        <v>282</v>
      </c>
      <c r="G68" s="4" t="s">
        <v>25</v>
      </c>
      <c r="H68" s="4" t="s">
        <v>283</v>
      </c>
      <c r="I68" s="5">
        <v>3146499999</v>
      </c>
      <c r="J68" s="5" t="str">
        <f>HYPERLINK(CONCATENATE("https://cdb.mporg.ir/ContractViewIndex?ctrId=ShLse2K+NHbtR+KyAZ/98O39dThM/qqLkyMiJM1JMpnBXHamF854/g=="),"لینک ")</f>
        <v xml:space="preserve">لینک </v>
      </c>
    </row>
    <row r="69" spans="1:10" x14ac:dyDescent="0.2">
      <c r="A69" s="4">
        <v>68</v>
      </c>
      <c r="B69" s="4">
        <v>1403</v>
      </c>
      <c r="C69" s="4" t="s">
        <v>3</v>
      </c>
      <c r="D69" s="4" t="s">
        <v>284</v>
      </c>
      <c r="E69" s="4" t="s">
        <v>285</v>
      </c>
      <c r="F69" s="5" t="s">
        <v>286</v>
      </c>
      <c r="G69" s="4" t="s">
        <v>25</v>
      </c>
      <c r="H69" s="4" t="s">
        <v>160</v>
      </c>
      <c r="I69" s="5">
        <v>63786496000</v>
      </c>
      <c r="J69" s="5" t="str">
        <f>HYPERLINK(CONCATENATE("https://cdb.mporg.ir/ContractViewIndex?ctrId=7W5MZyEVWXrzjBT/I8g/PkTrXW8v17AsNVL8in+hi2c1pcdTVCxaGQ=="),"لینک ")</f>
        <v xml:space="preserve">لینک </v>
      </c>
    </row>
    <row r="70" spans="1:10" x14ac:dyDescent="0.2">
      <c r="A70" s="4">
        <v>69</v>
      </c>
      <c r="B70" s="4">
        <v>1403</v>
      </c>
      <c r="C70" s="4" t="s">
        <v>3</v>
      </c>
      <c r="D70" s="4" t="s">
        <v>287</v>
      </c>
      <c r="E70" s="4" t="s">
        <v>12</v>
      </c>
      <c r="F70" s="5" t="s">
        <v>288</v>
      </c>
      <c r="G70" s="4" t="s">
        <v>289</v>
      </c>
      <c r="H70" s="4" t="s">
        <v>290</v>
      </c>
      <c r="I70" s="5">
        <v>10560000000</v>
      </c>
      <c r="J70" s="5" t="str">
        <f>HYPERLINK(CONCATENATE("https://cdb.mporg.ir/ContractViewIndex?ctrId=Gr4M5rh69iT9ZpYdateFIcXeqiwA+iLiY90Nt9ArOShTqw3YVDbh0g=="),"لینک ")</f>
        <v xml:space="preserve">لینک </v>
      </c>
    </row>
    <row r="71" spans="1:10" x14ac:dyDescent="0.2">
      <c r="A71" s="4">
        <v>70</v>
      </c>
      <c r="B71" s="4">
        <v>1403</v>
      </c>
      <c r="C71" s="4" t="s">
        <v>3</v>
      </c>
      <c r="D71" s="4" t="s">
        <v>291</v>
      </c>
      <c r="E71" s="4" t="s">
        <v>292</v>
      </c>
      <c r="F71" s="5" t="s">
        <v>293</v>
      </c>
      <c r="G71" s="4" t="s">
        <v>220</v>
      </c>
      <c r="H71" s="4" t="s">
        <v>294</v>
      </c>
      <c r="I71" s="5">
        <v>2700000000</v>
      </c>
      <c r="J71" s="5" t="str">
        <f>HYPERLINK(CONCATENATE("https://cdb.mporg.ir/ContractViewIndex?ctrId=2Kn02o+/taENzeJASi6ALIehCdfJ68Hc7BUSElZyAOlrCYsAABT9CA=="),"لینک ")</f>
        <v xml:space="preserve">لینک </v>
      </c>
    </row>
    <row r="72" spans="1:10" x14ac:dyDescent="0.2">
      <c r="A72" s="4">
        <v>71</v>
      </c>
      <c r="B72" s="4">
        <v>1403</v>
      </c>
      <c r="C72" s="4" t="s">
        <v>3</v>
      </c>
      <c r="D72" s="4" t="s">
        <v>295</v>
      </c>
      <c r="E72" s="4" t="s">
        <v>296</v>
      </c>
      <c r="F72" s="5" t="s">
        <v>297</v>
      </c>
      <c r="G72" s="4" t="s">
        <v>186</v>
      </c>
      <c r="H72" s="4" t="s">
        <v>298</v>
      </c>
      <c r="I72" s="5">
        <v>12980000000</v>
      </c>
      <c r="J72" s="5" t="str">
        <f>HYPERLINK(CONCATENATE("https://cdb.mporg.ir/ContractViewIndex?ctrId=xtrVtvsSzVorfygm9irRYJQaockiFhBfNbCuYoDHNM6+BAxUSJbCOg=="),"لینک ")</f>
        <v xml:space="preserve">لینک </v>
      </c>
    </row>
    <row r="73" spans="1:10" x14ac:dyDescent="0.2">
      <c r="A73" s="4">
        <v>72</v>
      </c>
      <c r="B73" s="4">
        <v>1403</v>
      </c>
      <c r="C73" s="4" t="s">
        <v>3</v>
      </c>
      <c r="D73" s="4" t="s">
        <v>299</v>
      </c>
      <c r="E73" s="4" t="s">
        <v>22</v>
      </c>
      <c r="F73" s="5" t="s">
        <v>300</v>
      </c>
      <c r="G73" s="4" t="s">
        <v>301</v>
      </c>
      <c r="H73" s="4" t="s">
        <v>23</v>
      </c>
      <c r="I73" s="5">
        <v>13349700000</v>
      </c>
      <c r="J73" s="5" t="str">
        <f>HYPERLINK(CONCATENATE("https://cdb.mporg.ir/ContractViewIndex?ctrId=nvtWt9nLwnbAtJtyWUOk5B+WT2/7wJXeNaONMgvBQic6g/84cYzxYw=="),"لینک ")</f>
        <v xml:space="preserve">لینک 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2024-10-29T10:58:52Z</dcterms:modified>
</cp:coreProperties>
</file>